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Workgroups\FPC Marketing\Energy Efficiency and Sales\2020 DSM Plan\Program Implementation\PIC Database Development\Business Programs\8 BHVAC Core Team\Calculators\"/>
    </mc:Choice>
  </mc:AlternateContent>
  <xr:revisionPtr revIDLastSave="0" documentId="13_ncr:1_{79494900-E8B4-4B5A-BA88-63A5BF90F81F}" xr6:coauthVersionLast="47" xr6:coauthVersionMax="47" xr10:uidLastSave="{00000000-0000-0000-0000-000000000000}"/>
  <bookViews>
    <workbookView xWindow="39075" yWindow="0" windowWidth="31695" windowHeight="20175" xr2:uid="{FF21D05C-5208-4EFD-BC2D-67901A3A87DF}"/>
  </bookViews>
  <sheets>
    <sheet name="KDCV" sheetId="2" r:id="rId1"/>
    <sheet name="Kitchen Demand Control Vent" sheetId="3" state="hidden" r:id="rId2"/>
  </sheets>
  <definedNames>
    <definedName name="a">#REF!</definedName>
    <definedName name="Aux_Power">#REF!</definedName>
    <definedName name="Basis_kWperTon">#REF!</definedName>
    <definedName name="BES">#REF!</definedName>
    <definedName name="Calc_NTER">#REF!</definedName>
    <definedName name="Dollars_per_kW">#REF!</definedName>
    <definedName name="ERV_EER">#REF!</definedName>
    <definedName name="ERV_Inc">#REF!</definedName>
    <definedName name="ERV_kWh">#REF!</definedName>
    <definedName name="ERV_SkW">#REF!</definedName>
    <definedName name="ERV_WkW">#REF!</definedName>
    <definedName name="Exh_Cool_Enthalpy">#REF!</definedName>
    <definedName name="Fan_Eff">#REF!</definedName>
    <definedName name="Filter_PD">#REF!</definedName>
    <definedName name="KDCV__kWh">KDCV!$C$16</definedName>
    <definedName name="KDCV_BEF">KDCV!$C$12</definedName>
    <definedName name="KDCV_Inc">KDCV!$C$13</definedName>
    <definedName name="KDCV_kW_at_Meter">KDCV!$C$21</definedName>
    <definedName name="KDCV_kw_savings_per_cfm">KDCV!$C$11</definedName>
    <definedName name="KDCV_SkW">KDCV!$C$14</definedName>
    <definedName name="KDCV_WkW">KDCV!$C$15</definedName>
    <definedName name="Kitchen_Exh_CFM_New">KDCV!$C$7</definedName>
    <definedName name="MIN_NTER">#REF!</definedName>
    <definedName name="Motor_Eff">#REF!</definedName>
    <definedName name="Out_Air_Flow">#REF!</definedName>
    <definedName name="Out_Cool_Enthalpy">#REF!</definedName>
    <definedName name="Out_lbs_per_hr">#REF!</definedName>
    <definedName name="_xlnm.Print_Area" localSheetId="0">KDCV!$A$1:$H$35</definedName>
    <definedName name="_xlnm.Print_Area" localSheetId="1">'Kitchen Demand Control Vent'!$B$3:$M$36</definedName>
    <definedName name="Unit_Airflow_Rating">#REF!</definedName>
    <definedName name="Unit_Cooling_NTER">#REF!</definedName>
    <definedName name="Unit_Pressure_Dro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2" l="1"/>
  <c r="E26" i="2"/>
  <c r="E25" i="2"/>
  <c r="E24" i="2"/>
  <c r="V26" i="3"/>
  <c r="Z25" i="3"/>
  <c r="AA25" i="3" s="1"/>
  <c r="AF25" i="3" s="1"/>
  <c r="X25" i="3"/>
  <c r="Y25" i="3" s="1"/>
  <c r="W25" i="3"/>
  <c r="V25" i="3"/>
  <c r="AG25" i="3" s="1"/>
  <c r="AD25" i="3" s="1"/>
  <c r="AJ24" i="3"/>
  <c r="AG24" i="3"/>
  <c r="AF24" i="3"/>
  <c r="AE24" i="3"/>
  <c r="AA24" i="3"/>
  <c r="Y24" i="3"/>
  <c r="AJ23" i="3"/>
  <c r="AG23" i="3"/>
  <c r="AF23" i="3"/>
  <c r="AE23" i="3"/>
  <c r="AA23" i="3"/>
  <c r="Y23" i="3"/>
  <c r="AJ22" i="3"/>
  <c r="AJ26" i="3" s="1"/>
  <c r="AH28" i="3" s="1"/>
  <c r="F7" i="3" s="1"/>
  <c r="AG22" i="3"/>
  <c r="AG26" i="3" s="1"/>
  <c r="AH26" i="3" s="1"/>
  <c r="AF22" i="3"/>
  <c r="AE22" i="3"/>
  <c r="AA22" i="3"/>
  <c r="Y22" i="3"/>
  <c r="AJ21" i="3"/>
  <c r="AG21" i="3"/>
  <c r="AF21" i="3"/>
  <c r="AE21" i="3"/>
  <c r="AA21" i="3"/>
  <c r="Y21" i="3"/>
  <c r="K11" i="3"/>
  <c r="I12" i="3" s="1"/>
  <c r="D11" i="3"/>
  <c r="B12" i="3" s="1"/>
  <c r="N7" i="3"/>
  <c r="K7" i="3"/>
  <c r="D12" i="3" l="1"/>
  <c r="B13" i="3" s="1"/>
  <c r="L12" i="3"/>
  <c r="N12" i="3" s="1"/>
  <c r="K12" i="3"/>
  <c r="I13" i="3" s="1"/>
  <c r="F11" i="3"/>
  <c r="M7" i="3"/>
  <c r="B7" i="3"/>
  <c r="I7" i="3" s="1"/>
  <c r="E11" i="3"/>
  <c r="G11" i="3" s="1"/>
  <c r="L11" i="3"/>
  <c r="N11" i="3" s="1"/>
  <c r="C21" i="2"/>
  <c r="R11" i="3" l="1"/>
  <c r="M11" i="3"/>
  <c r="S11" i="3" s="1"/>
  <c r="M12" i="3"/>
  <c r="S12" i="3" s="1"/>
  <c r="K13" i="3"/>
  <c r="I14" i="3" s="1"/>
  <c r="E12" i="3"/>
  <c r="D13" i="3"/>
  <c r="B14" i="3" s="1"/>
  <c r="C24" i="2"/>
  <c r="C27" i="2"/>
  <c r="C25" i="2"/>
  <c r="C26" i="2"/>
  <c r="D14" i="3" l="1"/>
  <c r="B15" i="3" s="1"/>
  <c r="G12" i="3"/>
  <c r="F12" i="3"/>
  <c r="K14" i="3"/>
  <c r="I15" i="3" s="1"/>
  <c r="L13" i="3"/>
  <c r="E13" i="3"/>
  <c r="G13" i="3" l="1"/>
  <c r="F13" i="3"/>
  <c r="K15" i="3"/>
  <c r="I16" i="3" s="1"/>
  <c r="L14" i="3"/>
  <c r="R12" i="3"/>
  <c r="D15" i="3"/>
  <c r="B16" i="3" s="1"/>
  <c r="N13" i="3"/>
  <c r="M13" i="3"/>
  <c r="E14" i="3"/>
  <c r="E15" i="3" l="1"/>
  <c r="D16" i="3"/>
  <c r="B17" i="3" s="1"/>
  <c r="E16" i="3"/>
  <c r="N14" i="3"/>
  <c r="M14" i="3"/>
  <c r="S14" i="3" s="1"/>
  <c r="K16" i="3"/>
  <c r="I17" i="3" s="1"/>
  <c r="G14" i="3"/>
  <c r="F14" i="3"/>
  <c r="R14" i="3" s="1"/>
  <c r="L15" i="3"/>
  <c r="S13" i="3"/>
  <c r="R13" i="3"/>
  <c r="G15" i="3" l="1"/>
  <c r="F15" i="3"/>
  <c r="K17" i="3"/>
  <c r="I18" i="3" s="1"/>
  <c r="L16" i="3"/>
  <c r="G16" i="3"/>
  <c r="F16" i="3"/>
  <c r="N15" i="3"/>
  <c r="M15" i="3"/>
  <c r="S15" i="3" s="1"/>
  <c r="D17" i="3"/>
  <c r="B18" i="3" s="1"/>
  <c r="R16" i="3" l="1"/>
  <c r="N16" i="3"/>
  <c r="M16" i="3"/>
  <c r="S16" i="3" s="1"/>
  <c r="K18" i="3"/>
  <c r="I19" i="3" s="1"/>
  <c r="D18" i="3"/>
  <c r="B19" i="3" s="1"/>
  <c r="E18" i="3"/>
  <c r="L17" i="3"/>
  <c r="E17" i="3"/>
  <c r="R15" i="3"/>
  <c r="L19" i="3" l="1"/>
  <c r="K19" i="3"/>
  <c r="I20" i="3" s="1"/>
  <c r="G17" i="3"/>
  <c r="F17" i="3"/>
  <c r="R17" i="3" s="1"/>
  <c r="N17" i="3"/>
  <c r="M17" i="3"/>
  <c r="S17" i="3" s="1"/>
  <c r="G18" i="3"/>
  <c r="F18" i="3"/>
  <c r="R18" i="3" s="1"/>
  <c r="E19" i="3"/>
  <c r="D19" i="3"/>
  <c r="B20" i="3" s="1"/>
  <c r="L18" i="3"/>
  <c r="N19" i="3" l="1"/>
  <c r="M19" i="3"/>
  <c r="G19" i="3"/>
  <c r="F19" i="3"/>
  <c r="R19" i="3" s="1"/>
  <c r="N18" i="3"/>
  <c r="M18" i="3"/>
  <c r="D20" i="3"/>
  <c r="B21" i="3" s="1"/>
  <c r="L20" i="3"/>
  <c r="K20" i="3"/>
  <c r="I21" i="3" s="1"/>
  <c r="N20" i="3" l="1"/>
  <c r="M20" i="3"/>
  <c r="E20" i="3"/>
  <c r="S18" i="3"/>
  <c r="D21" i="3"/>
  <c r="B22" i="3" s="1"/>
  <c r="K21" i="3"/>
  <c r="I22" i="3" s="1"/>
  <c r="S19" i="3"/>
  <c r="L22" i="3" l="1"/>
  <c r="K22" i="3"/>
  <c r="I23" i="3" s="1"/>
  <c r="D22" i="3"/>
  <c r="B23" i="3" s="1"/>
  <c r="E22" i="3"/>
  <c r="E21" i="3"/>
  <c r="L21" i="3"/>
  <c r="G20" i="3"/>
  <c r="F20" i="3"/>
  <c r="R20" i="3" s="1"/>
  <c r="S20" i="3"/>
  <c r="N22" i="3" l="1"/>
  <c r="M22" i="3"/>
  <c r="S22" i="3" s="1"/>
  <c r="G21" i="3"/>
  <c r="F21" i="3"/>
  <c r="N21" i="3"/>
  <c r="M21" i="3"/>
  <c r="S21" i="3" s="1"/>
  <c r="G22" i="3"/>
  <c r="F22" i="3"/>
  <c r="R22" i="3" s="1"/>
  <c r="D23" i="3"/>
  <c r="B24" i="3" s="1"/>
  <c r="E23" i="3"/>
  <c r="L23" i="3"/>
  <c r="K23" i="3"/>
  <c r="I24" i="3" s="1"/>
  <c r="D24" i="3" l="1"/>
  <c r="B25" i="3" s="1"/>
  <c r="G23" i="3"/>
  <c r="F23" i="3"/>
  <c r="R23" i="3" s="1"/>
  <c r="K24" i="3"/>
  <c r="I25" i="3" s="1"/>
  <c r="L24" i="3"/>
  <c r="R21" i="3"/>
  <c r="N23" i="3"/>
  <c r="M23" i="3"/>
  <c r="S23" i="3" s="1"/>
  <c r="D25" i="3" l="1"/>
  <c r="B26" i="3" s="1"/>
  <c r="E24" i="3"/>
  <c r="N24" i="3"/>
  <c r="M24" i="3"/>
  <c r="K25" i="3"/>
  <c r="I26" i="3" s="1"/>
  <c r="E25" i="3" l="1"/>
  <c r="L25" i="3"/>
  <c r="D26" i="3"/>
  <c r="B27" i="3" s="1"/>
  <c r="K26" i="3"/>
  <c r="I27" i="3" s="1"/>
  <c r="L26" i="3"/>
  <c r="S24" i="3"/>
  <c r="G24" i="3"/>
  <c r="F24" i="3"/>
  <c r="K27" i="3" l="1"/>
  <c r="I28" i="3" s="1"/>
  <c r="L27" i="3"/>
  <c r="N26" i="3"/>
  <c r="M26" i="3"/>
  <c r="S26" i="3" s="1"/>
  <c r="D27" i="3"/>
  <c r="B28" i="3" s="1"/>
  <c r="N25" i="3"/>
  <c r="M25" i="3"/>
  <c r="E26" i="3"/>
  <c r="R24" i="3"/>
  <c r="G25" i="3"/>
  <c r="F25" i="3"/>
  <c r="R25" i="3" s="1"/>
  <c r="E27" i="3" l="1"/>
  <c r="D28" i="3"/>
  <c r="B29" i="3" s="1"/>
  <c r="E28" i="3"/>
  <c r="S25" i="3"/>
  <c r="N27" i="3"/>
  <c r="M27" i="3"/>
  <c r="S27" i="3" s="1"/>
  <c r="G26" i="3"/>
  <c r="F26" i="3"/>
  <c r="L28" i="3"/>
  <c r="K28" i="3"/>
  <c r="I29" i="3" s="1"/>
  <c r="R26" i="3" l="1"/>
  <c r="G28" i="3"/>
  <c r="F28" i="3"/>
  <c r="R28" i="3" s="1"/>
  <c r="L29" i="3"/>
  <c r="K29" i="3"/>
  <c r="I30" i="3" s="1"/>
  <c r="D29" i="3"/>
  <c r="B30" i="3" s="1"/>
  <c r="N28" i="3"/>
  <c r="M28" i="3"/>
  <c r="G27" i="3"/>
  <c r="F27" i="3"/>
  <c r="R27" i="3" s="1"/>
  <c r="D30" i="3" l="1"/>
  <c r="E30" i="3"/>
  <c r="E29" i="3"/>
  <c r="L30" i="3"/>
  <c r="K30" i="3"/>
  <c r="N29" i="3"/>
  <c r="M29" i="3"/>
  <c r="S29" i="3" s="1"/>
  <c r="S28" i="3"/>
  <c r="N30" i="3" l="1"/>
  <c r="M30" i="3"/>
  <c r="G29" i="3"/>
  <c r="F29" i="3"/>
  <c r="R29" i="3" s="1"/>
  <c r="G30" i="3"/>
  <c r="F30" i="3"/>
  <c r="R30" i="3" s="1"/>
  <c r="S3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Alonso, Abel</author>
  </authors>
  <commentList>
    <comment ref="G7" authorId="0" shapeId="0" xr:uid="{B148A2F3-0C8D-48FF-8643-A95EE5420DC8}">
      <text>
        <r>
          <rPr>
            <b/>
            <sz val="9"/>
            <color indexed="81"/>
            <rFont val="Tahoma"/>
            <family val="2"/>
          </rPr>
          <t>Alonso, Abel:</t>
        </r>
        <r>
          <rPr>
            <sz val="9"/>
            <color indexed="81"/>
            <rFont val="Tahoma"/>
            <family val="2"/>
          </rPr>
          <t xml:space="preserve">
BES Factor</t>
        </r>
      </text>
    </comment>
    <comment ref="N7" authorId="0" shapeId="0" xr:uid="{24B6CF06-BADD-4FC2-9110-63C7322F78B0}">
      <text>
        <r>
          <rPr>
            <b/>
            <sz val="9"/>
            <color indexed="81"/>
            <rFont val="Tahoma"/>
            <family val="2"/>
          </rPr>
          <t>Alonso, Abel:</t>
        </r>
        <r>
          <rPr>
            <sz val="9"/>
            <color indexed="81"/>
            <rFont val="Tahoma"/>
            <family val="2"/>
          </rPr>
          <t xml:space="preserve">
BES Factor</t>
        </r>
      </text>
    </comment>
  </commentList>
</comments>
</file>

<file path=xl/sharedStrings.xml><?xml version="1.0" encoding="utf-8"?>
<sst xmlns="http://schemas.openxmlformats.org/spreadsheetml/2006/main" count="254" uniqueCount="147">
  <si>
    <t>Kithchen Demand Control Ventilation (KDCV) Calculation</t>
  </si>
  <si>
    <t> </t>
  </si>
  <si>
    <r>
      <rPr>
        <b/>
        <sz val="14"/>
        <color rgb="FF000000"/>
        <rFont val="Cambria"/>
        <family val="1"/>
      </rPr>
      <t>Required Input:</t>
    </r>
    <r>
      <rPr>
        <b/>
        <sz val="14"/>
        <color rgb="FFFF0000"/>
        <rFont val="Cambria"/>
        <family val="1"/>
      </rPr>
      <t xml:space="preserve"> Airflow of Exhaust Hood (cfm)</t>
    </r>
  </si>
  <si>
    <t>Job Specific Inputs</t>
  </si>
  <si>
    <t>KDCV</t>
  </si>
  <si>
    <t>Description</t>
  </si>
  <si>
    <t>Code</t>
  </si>
  <si>
    <t>Value</t>
  </si>
  <si>
    <t>Airflow of Exhaust Hood (cfm)</t>
  </si>
  <si>
    <t>Kitchen_Exh_CFM_New</t>
  </si>
  <si>
    <t>Program Level Inputs</t>
  </si>
  <si>
    <t>Energy Savings per CFM (kW/1000cfm)</t>
  </si>
  <si>
    <t>KDCV_kw_savings_per_cfm</t>
  </si>
  <si>
    <t>Base Energy Factor</t>
  </si>
  <si>
    <t>KDCV_BEF</t>
  </si>
  <si>
    <t>FPL Rebate per kW</t>
  </si>
  <si>
    <t>KDCV_Inc</t>
  </si>
  <si>
    <t>Summer kW Factor</t>
  </si>
  <si>
    <t>KDCV_SkW</t>
  </si>
  <si>
    <t>Winter kW Factor</t>
  </si>
  <si>
    <t>KDCV_WkW</t>
  </si>
  <si>
    <t>kWh Factor</t>
  </si>
  <si>
    <t>KDCV__kWh</t>
  </si>
  <si>
    <t>Calculations</t>
  </si>
  <si>
    <t>Kitchen Exhaust kW at the Meter</t>
  </si>
  <si>
    <t>=</t>
  </si>
  <si>
    <t>Energy Savings per CFM (kW/cfm) * Airflow Exhaust Hood (cfm)/1000</t>
  </si>
  <si>
    <t>KDCV_kW_at_Meter</t>
  </si>
  <si>
    <t>Results</t>
  </si>
  <si>
    <t>Summer kW</t>
  </si>
  <si>
    <t>Winter kW</t>
  </si>
  <si>
    <t>kWh</t>
  </si>
  <si>
    <t>Incentive</t>
  </si>
  <si>
    <t>DNQ = DOES NOT QUALIFY</t>
  </si>
  <si>
    <t>For additional support:</t>
  </si>
  <si>
    <t>Business HVAC Program Support:</t>
  </si>
  <si>
    <t>Mike.Catarzi@fpl.com</t>
  </si>
  <si>
    <t>Busines HVAC Technical Support:</t>
  </si>
  <si>
    <t>Chi.Lui@fpl.com</t>
  </si>
  <si>
    <t>Abel.Alonso@fpl.com</t>
  </si>
  <si>
    <t xml:space="preserve"> Kitchen Demand Control Ventilation  Rebate Table</t>
  </si>
  <si>
    <t xml:space="preserve"> </t>
  </si>
  <si>
    <t>per CFM</t>
  </si>
  <si>
    <t>per kW</t>
  </si>
  <si>
    <t>kW/1000cfm</t>
  </si>
  <si>
    <t>Impact</t>
  </si>
  <si>
    <t>Note</t>
  </si>
  <si>
    <t>Hood Exhaust Air</t>
  </si>
  <si>
    <t>Cap Used</t>
  </si>
  <si>
    <t>Rebate Dollars</t>
  </si>
  <si>
    <t>Reduced</t>
  </si>
  <si>
    <t xml:space="preserve">Hood Exhaust Air </t>
  </si>
  <si>
    <t>Off Factor Adjusts for Difference Between</t>
  </si>
  <si>
    <t>CFM</t>
  </si>
  <si>
    <t>kw</t>
  </si>
  <si>
    <t>Mainframe Rounding vs Spreadsheets</t>
  </si>
  <si>
    <t>First Column</t>
  </si>
  <si>
    <t>Revised</t>
  </si>
  <si>
    <t>&lt; CFM ≤</t>
  </si>
  <si>
    <t>Cost Effectiveness Testing Inputs</t>
  </si>
  <si>
    <t>Intellihood Exhaust Fan Controller for Commercial Kitchens</t>
  </si>
  <si>
    <t>Trane CDQ DX HVAC with Cromer Cycle Desiccant Wheel</t>
  </si>
  <si>
    <t>cost effectiveness inputs for smart kitchen exhaust hood controllers:</t>
  </si>
  <si>
    <t>Impacts to peak demand (kW) and annual energy (kWh)</t>
  </si>
  <si>
    <t>reduction</t>
  </si>
  <si>
    <t>savings</t>
  </si>
  <si>
    <t>ratio</t>
  </si>
  <si>
    <t>participant</t>
  </si>
  <si>
    <t>cost effective</t>
  </si>
  <si>
    <t>payback in years</t>
  </si>
  <si>
    <t>proposed</t>
  </si>
  <si>
    <t>Total Rebate</t>
  </si>
  <si>
    <t>cost eff</t>
  </si>
  <si>
    <t>Sum Exhaust</t>
  </si>
  <si>
    <t>code</t>
  </si>
  <si>
    <t>summer peak kW</t>
  </si>
  <si>
    <t>winter peak kW</t>
  </si>
  <si>
    <t>annual kWh</t>
  </si>
  <si>
    <t>kWh/summer kW</t>
  </si>
  <si>
    <t>incremental cost</t>
  </si>
  <si>
    <t>incremental $/summer kW</t>
  </si>
  <si>
    <t>max Rebate $/kW</t>
  </si>
  <si>
    <t>at max Rebate</t>
  </si>
  <si>
    <t>Rebate $/kW</t>
  </si>
  <si>
    <t>at proposed $/kW</t>
  </si>
  <si>
    <t>at maximum $/kW</t>
  </si>
  <si>
    <t>RIM test</t>
  </si>
  <si>
    <t>Participant test</t>
  </si>
  <si>
    <t>Flow (cfm)</t>
  </si>
  <si>
    <t>KXSU</t>
  </si>
  <si>
    <t>Supermarket</t>
  </si>
  <si>
    <t>pass</t>
  </si>
  <si>
    <t>KXRE</t>
  </si>
  <si>
    <t>Restaurant</t>
  </si>
  <si>
    <t>KXFC</t>
  </si>
  <si>
    <t>Fast Food cond ma</t>
  </si>
  <si>
    <t>KXFU</t>
  </si>
  <si>
    <t>Fast Food uncond ma</t>
  </si>
  <si>
    <t>fail</t>
  </si>
  <si>
    <t>KXHC</t>
  </si>
  <si>
    <t>Average</t>
  </si>
  <si>
    <t>Sum</t>
  </si>
  <si>
    <t>/kw</t>
  </si>
  <si>
    <t>/kw rounded down to DCV Rebate</t>
  </si>
  <si>
    <t>kW/1000 cfm summer reduction</t>
  </si>
  <si>
    <t xml:space="preserve">For kitchen DCV a copy of the hood manufacturer specifications listing airflow capacities of the </t>
  </si>
  <si>
    <t xml:space="preserve">exhaust and make-up air fans must be submitted. When not available a copy of the Test and Balance </t>
  </si>
  <si>
    <t xml:space="preserve">Report, showing both exhaust and make-up airflows for the fans can be substituted for the hood </t>
  </si>
  <si>
    <t>Summary of fan power rating, flow rate and power measured during max. speed.</t>
  </si>
  <si>
    <t>manufacturer specifications.</t>
  </si>
  <si>
    <t>Some motor model numbers were not looked up since it required turning off equipment that was needed to be left on at time of visit. Other cases involved motor plate info that was no longer readable due to wear. Some irregularities were noticed in the wiring for three of the motors.</t>
  </si>
  <si>
    <t xml:space="preserve">Fan Flow Rate (cubic feet per minute) and </t>
  </si>
  <si>
    <t>Power Measured (Watts) at full power (100% of variable speed drive).</t>
  </si>
  <si>
    <t>Merritt Island Publix</t>
  </si>
  <si>
    <t>EF2 deep fryer</t>
  </si>
  <si>
    <t>SF1 make-up</t>
  </si>
  <si>
    <t>EF3 rotisserie</t>
  </si>
  <si>
    <t>Motor description</t>
  </si>
  <si>
    <t>Marathon 1725 rpm, rated 3.4 fla@208v</t>
  </si>
  <si>
    <t>* Dayton Watttrimmer 1725 rpm, 1.1 amp@230v</t>
  </si>
  <si>
    <t>* Dayton Watttrimmer 1725 rpm, 2.3 amp @208?v</t>
  </si>
  <si>
    <t>Motor HP</t>
  </si>
  <si>
    <t>FLOW</t>
  </si>
  <si>
    <t>POWER</t>
  </si>
  <si>
    <t>Rooftop EQUIPT.mod.#</t>
  </si>
  <si>
    <t>CUBE-180-10-6</t>
  </si>
  <si>
    <t>Greenheck</t>
  </si>
  <si>
    <t>RSF-90-3-X</t>
  </si>
  <si>
    <t>CUBE-141-7-6</t>
  </si>
  <si>
    <t>Miami Publix</t>
  </si>
  <si>
    <t>NA</t>
  </si>
  <si>
    <t>Olive Garden</t>
  </si>
  <si>
    <t>EF1</t>
  </si>
  <si>
    <t>SF1</t>
  </si>
  <si>
    <t>EF2</t>
  </si>
  <si>
    <t>SF2</t>
  </si>
  <si>
    <t xml:space="preserve"> * Baldor 1725rpm,3.8a @208v </t>
  </si>
  <si>
    <t>Baldor 1725rpm, 3.3a @208v</t>
  </si>
  <si>
    <t>Wendy's</t>
  </si>
  <si>
    <t>MA unit</t>
  </si>
  <si>
    <t>FX13BHFT</t>
  </si>
  <si>
    <t>Penn Ventilator Co.</t>
  </si>
  <si>
    <t>FX13BHFT Penn Ventilator Co.</t>
  </si>
  <si>
    <t>NJ-3/DX-C12.5 Airwise</t>
  </si>
  <si>
    <t>* Only 2 lines out of three were found to carry any voltage or current on these three phase motors.</t>
  </si>
  <si>
    <t>Number of like Units Installed</t>
  </si>
  <si>
    <t>If multiple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</si>
</sst>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00"/>
    <numFmt numFmtId="166" formatCode="_(* #,##0_);_(* \(#,##0\);_(* &quot;-&quot;??_);_(@_)"/>
    <numFmt numFmtId="167" formatCode="&quot;$&quot;#,##0.000_);[Red]\(&quot;$&quot;#,##0.000\)"/>
    <numFmt numFmtId="168" formatCode="#,##0.0000_);\(#,##0.0000\)"/>
    <numFmt numFmtId="169" formatCode="#,##0.000_);\(#,##0.000\)"/>
    <numFmt numFmtId="170" formatCode="#,##0.0_);\(#,##0.0\)"/>
    <numFmt numFmtId="171" formatCode="&quot;$&quot;#,##0"/>
  </numFmts>
  <fonts count="37" x14ac:knownFonts="1">
    <font>
      <sz val="11"/>
      <color theme="1"/>
      <name val="Calibri"/>
      <family val="2"/>
      <scheme val="minor"/>
    </font>
    <font>
      <sz val="11"/>
      <color theme="1"/>
      <name val="Calibri"/>
      <family val="2"/>
      <scheme val="minor"/>
    </font>
    <font>
      <sz val="10"/>
      <name val="Arial"/>
      <family val="2"/>
    </font>
    <font>
      <b/>
      <sz val="12"/>
      <color rgb="FFFF0000"/>
      <name val="Arial"/>
      <family val="2"/>
    </font>
    <font>
      <b/>
      <sz val="11"/>
      <name val="Calibri"/>
      <family val="2"/>
      <scheme val="minor"/>
    </font>
    <font>
      <b/>
      <sz val="11"/>
      <color rgb="FF0000FF"/>
      <name val="Calibri"/>
      <family val="2"/>
      <scheme val="minor"/>
    </font>
    <font>
      <sz val="11"/>
      <name val="Calibri"/>
      <family val="2"/>
      <scheme val="minor"/>
    </font>
    <font>
      <sz val="11"/>
      <color rgb="FF0000FF"/>
      <name val="Calibri"/>
      <family val="2"/>
      <scheme val="minor"/>
    </font>
    <font>
      <b/>
      <sz val="14"/>
      <color theme="1"/>
      <name val="Calibri"/>
      <family val="2"/>
      <scheme val="minor"/>
    </font>
    <font>
      <sz val="10"/>
      <name val="Arial"/>
      <family val="2"/>
    </font>
    <font>
      <b/>
      <sz val="20"/>
      <name val="Arial"/>
      <family val="2"/>
    </font>
    <font>
      <b/>
      <sz val="14"/>
      <name val="Arial"/>
      <family val="2"/>
    </font>
    <font>
      <b/>
      <sz val="10"/>
      <name val="Arial"/>
      <family val="2"/>
    </font>
    <font>
      <b/>
      <sz val="12"/>
      <color indexed="12"/>
      <name val="Arial"/>
      <family val="2"/>
    </font>
    <font>
      <b/>
      <sz val="12"/>
      <name val="Arial"/>
      <family val="2"/>
    </font>
    <font>
      <b/>
      <sz val="12"/>
      <color indexed="48"/>
      <name val="Arial"/>
      <family val="2"/>
    </font>
    <font>
      <b/>
      <sz val="12"/>
      <color rgb="FF0070C0"/>
      <name val="Arial"/>
      <family val="2"/>
    </font>
    <font>
      <b/>
      <sz val="11"/>
      <name val="Arial"/>
      <family val="2"/>
    </font>
    <font>
      <b/>
      <sz val="10"/>
      <color indexed="8"/>
      <name val="Arial"/>
      <family val="2"/>
    </font>
    <font>
      <b/>
      <sz val="9"/>
      <color indexed="81"/>
      <name val="Tahoma"/>
      <family val="2"/>
    </font>
    <font>
      <sz val="9"/>
      <color indexed="81"/>
      <name val="Tahoma"/>
      <family val="2"/>
    </font>
    <font>
      <b/>
      <sz val="11"/>
      <color theme="0"/>
      <name val="Calibri"/>
      <family val="2"/>
      <scheme val="minor"/>
    </font>
    <font>
      <b/>
      <sz val="11"/>
      <color theme="1"/>
      <name val="Calibri"/>
      <family val="2"/>
      <scheme val="minor"/>
    </font>
    <font>
      <b/>
      <sz val="11"/>
      <color rgb="FFFF0000"/>
      <name val="Calibri"/>
      <family val="2"/>
      <scheme val="minor"/>
    </font>
    <font>
      <u/>
      <sz val="11"/>
      <color theme="10"/>
      <name val="Calibri"/>
      <family val="2"/>
      <scheme val="minor"/>
    </font>
    <font>
      <b/>
      <sz val="18"/>
      <color rgb="FFFFFFFF"/>
      <name val="Cambria"/>
      <family val="1"/>
    </font>
    <font>
      <b/>
      <sz val="18"/>
      <name val="Cambria"/>
      <family val="1"/>
    </font>
    <font>
      <b/>
      <sz val="14"/>
      <color rgb="FFFF0000"/>
      <name val="Cambria"/>
      <family val="1"/>
    </font>
    <font>
      <b/>
      <sz val="14"/>
      <color rgb="FF000000"/>
      <name val="Cambria"/>
      <family val="1"/>
    </font>
    <font>
      <b/>
      <sz val="18"/>
      <color rgb="FF000000"/>
      <name val="Cambria"/>
      <family val="1"/>
    </font>
    <font>
      <b/>
      <sz val="11"/>
      <color rgb="FF000000"/>
      <name val="Calibri"/>
      <family val="2"/>
      <scheme val="minor"/>
    </font>
    <font>
      <b/>
      <sz val="12"/>
      <color rgb="FFFF0000"/>
      <name val="Calibri"/>
      <family val="2"/>
    </font>
    <font>
      <sz val="11"/>
      <name val="Calibri"/>
      <family val="2"/>
    </font>
    <font>
      <sz val="12"/>
      <color rgb="FFFFFFFF"/>
      <name val="Calibri"/>
      <family val="2"/>
    </font>
    <font>
      <sz val="11"/>
      <color rgb="FFFFFFFF"/>
      <name val="Calibri"/>
      <family val="2"/>
    </font>
    <font>
      <sz val="11"/>
      <color rgb="FF000000"/>
      <name val="Calibri"/>
      <family val="2"/>
    </font>
    <font>
      <sz val="12"/>
      <color theme="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indexed="9"/>
        <bgColor indexed="64"/>
      </patternFill>
    </fill>
    <fill>
      <patternFill patternType="solid">
        <fgColor indexed="41"/>
        <bgColor indexed="64"/>
      </patternFill>
    </fill>
    <fill>
      <patternFill patternType="solid">
        <fgColor theme="4" tint="-0.249977111117893"/>
        <bgColor indexed="64"/>
      </patternFill>
    </fill>
    <fill>
      <patternFill patternType="solid">
        <fgColor rgb="FFFFFF00"/>
        <bgColor indexed="64"/>
      </patternFill>
    </fill>
    <fill>
      <patternFill patternType="solid">
        <fgColor rgb="FF002060"/>
        <bgColor rgb="FF000000"/>
      </patternFill>
    </fill>
    <fill>
      <patternFill patternType="solid">
        <fgColor rgb="FF00B0F0"/>
        <bgColor rgb="FF000000"/>
      </patternFill>
    </fill>
    <fill>
      <patternFill patternType="solid">
        <fgColor rgb="FF00B0F0"/>
        <bgColor indexed="64"/>
      </patternFill>
    </fill>
    <fill>
      <patternFill patternType="solid">
        <fgColor rgb="FFB4C6E7"/>
        <bgColor indexed="64"/>
      </patternFill>
    </fill>
    <fill>
      <patternFill patternType="solid">
        <fgColor rgb="FFB4C6E7"/>
        <bgColor rgb="FF000000"/>
      </patternFill>
    </fill>
    <fill>
      <patternFill patternType="solid">
        <fgColor rgb="FFFFFFFF"/>
        <bgColor rgb="FF000000"/>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rgb="FF7030A0"/>
      </left>
      <right style="thin">
        <color rgb="FF7030A0"/>
      </right>
      <top style="thin">
        <color rgb="FF7030A0"/>
      </top>
      <bottom style="thin">
        <color rgb="FF7030A0"/>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auto="1"/>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uble">
        <color indexed="64"/>
      </right>
      <top/>
      <bottom style="medium">
        <color indexed="64"/>
      </bottom>
      <diagonal/>
    </border>
    <border>
      <left/>
      <right style="thin">
        <color indexed="64"/>
      </right>
      <top/>
      <bottom/>
      <diagonal/>
    </border>
    <border>
      <left/>
      <right style="double">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double">
        <color indexed="64"/>
      </right>
      <top style="dashed">
        <color indexed="64"/>
      </top>
      <bottom style="dashed">
        <color indexed="64"/>
      </bottom>
      <diagonal/>
    </border>
    <border>
      <left/>
      <right style="double">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style="dashed">
        <color indexed="64"/>
      </top>
      <bottom style="double">
        <color indexed="64"/>
      </bottom>
      <diagonal/>
    </border>
    <border>
      <left/>
      <right style="double">
        <color indexed="64"/>
      </right>
      <top/>
      <bottom style="double">
        <color indexed="64"/>
      </bottom>
      <diagonal/>
    </border>
    <border>
      <left style="medium">
        <color rgb="FF002060"/>
      </left>
      <right style="thin">
        <color rgb="FF002060"/>
      </right>
      <top style="medium">
        <color rgb="FF002060"/>
      </top>
      <bottom style="thin">
        <color rgb="FF002060"/>
      </bottom>
      <diagonal/>
    </border>
    <border>
      <left style="thin">
        <color rgb="FF002060"/>
      </left>
      <right style="thin">
        <color rgb="FF002060"/>
      </right>
      <top style="medium">
        <color rgb="FF002060"/>
      </top>
      <bottom style="thin">
        <color rgb="FF002060"/>
      </bottom>
      <diagonal/>
    </border>
    <border>
      <left style="medium">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style="medium">
        <color rgb="FF002060"/>
      </left>
      <right style="thin">
        <color rgb="FF002060"/>
      </right>
      <top style="thin">
        <color rgb="FF002060"/>
      </top>
      <bottom style="medium">
        <color rgb="FF002060"/>
      </bottom>
      <diagonal/>
    </border>
    <border>
      <left style="thin">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style="medium">
        <color rgb="FF002060"/>
      </left>
      <right/>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Fill="0" applyBorder="0" applyProtection="0"/>
    <xf numFmtId="0" fontId="9" fillId="0" borderId="0" applyFill="0" applyBorder="0" applyProtection="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4" fillId="0" borderId="0" applyNumberFormat="0" applyFill="0" applyBorder="0" applyAlignment="0" applyProtection="0"/>
  </cellStyleXfs>
  <cellXfs count="159">
    <xf numFmtId="0" fontId="0" fillId="0" borderId="0" xfId="0"/>
    <xf numFmtId="0" fontId="4" fillId="2" borderId="1" xfId="3" applyFont="1" applyFill="1" applyBorder="1" applyProtection="1">
      <protection locked="0"/>
    </xf>
    <xf numFmtId="0" fontId="4" fillId="2" borderId="1" xfId="3" applyFont="1" applyFill="1" applyBorder="1"/>
    <xf numFmtId="0" fontId="4" fillId="2" borderId="2" xfId="3" applyFont="1" applyFill="1" applyBorder="1"/>
    <xf numFmtId="0" fontId="0" fillId="0" borderId="3" xfId="0" quotePrefix="1" applyBorder="1" applyAlignment="1">
      <alignment horizontal="right"/>
    </xf>
    <xf numFmtId="0" fontId="0" fillId="0" borderId="4" xfId="0" quotePrefix="1" applyBorder="1" applyAlignment="1">
      <alignment horizontal="right"/>
    </xf>
    <xf numFmtId="0" fontId="0" fillId="0" borderId="5" xfId="0" applyBorder="1"/>
    <xf numFmtId="165" fontId="5" fillId="0" borderId="6" xfId="0" applyNumberFormat="1" applyFont="1" applyBorder="1" applyAlignment="1">
      <alignment horizontal="center"/>
    </xf>
    <xf numFmtId="0" fontId="0" fillId="3" borderId="0" xfId="0" applyFill="1"/>
    <xf numFmtId="43" fontId="0" fillId="2" borderId="11" xfId="1" applyFont="1" applyFill="1" applyBorder="1"/>
    <xf numFmtId="166" fontId="0" fillId="2" borderId="11" xfId="1" applyNumberFormat="1" applyFont="1" applyFill="1" applyBorder="1"/>
    <xf numFmtId="0" fontId="8" fillId="0" borderId="0" xfId="0" applyFont="1"/>
    <xf numFmtId="0" fontId="6" fillId="2" borderId="12" xfId="3" applyFont="1" applyFill="1" applyBorder="1" applyProtection="1">
      <protection locked="0"/>
    </xf>
    <xf numFmtId="0" fontId="6" fillId="2" borderId="12" xfId="3" applyFont="1" applyFill="1" applyBorder="1"/>
    <xf numFmtId="0" fontId="0" fillId="0" borderId="1" xfId="0" applyBorder="1"/>
    <xf numFmtId="165" fontId="0" fillId="0" borderId="1" xfId="0" applyNumberFormat="1" applyBorder="1"/>
    <xf numFmtId="44" fontId="0" fillId="0" borderId="0" xfId="2" applyFont="1"/>
    <xf numFmtId="164" fontId="0" fillId="0" borderId="1" xfId="2" applyNumberFormat="1" applyFont="1" applyBorder="1" applyAlignment="1">
      <alignment horizontal="right"/>
    </xf>
    <xf numFmtId="0" fontId="2" fillId="4" borderId="0" xfId="4" applyFont="1" applyFill="1"/>
    <xf numFmtId="0" fontId="9" fillId="4" borderId="0" xfId="4" applyFill="1"/>
    <xf numFmtId="0" fontId="9" fillId="0" borderId="0" xfId="4"/>
    <xf numFmtId="0" fontId="2" fillId="0" borderId="0" xfId="4" applyFont="1"/>
    <xf numFmtId="0" fontId="11" fillId="4" borderId="18" xfId="4" applyFont="1" applyFill="1" applyBorder="1" applyProtection="1">
      <protection locked="0"/>
    </xf>
    <xf numFmtId="0" fontId="12" fillId="4" borderId="4" xfId="4" applyFont="1" applyFill="1" applyBorder="1" applyProtection="1">
      <protection locked="0"/>
    </xf>
    <xf numFmtId="0" fontId="2" fillId="4" borderId="4" xfId="4" applyFont="1" applyFill="1" applyBorder="1"/>
    <xf numFmtId="0" fontId="2" fillId="0" borderId="4" xfId="4" applyFont="1" applyBorder="1"/>
    <xf numFmtId="0" fontId="11" fillId="4" borderId="4" xfId="4" applyFont="1" applyFill="1" applyBorder="1" applyProtection="1">
      <protection locked="0"/>
    </xf>
    <xf numFmtId="0" fontId="2" fillId="4" borderId="19" xfId="4" applyFont="1" applyFill="1" applyBorder="1"/>
    <xf numFmtId="0" fontId="2" fillId="0" borderId="20" xfId="4" applyFont="1" applyBorder="1"/>
    <xf numFmtId="167" fontId="13" fillId="0" borderId="16" xfId="4" applyNumberFormat="1" applyFont="1" applyFill="1" applyBorder="1" applyAlignment="1" applyProtection="1">
      <alignment horizontal="center"/>
      <protection locked="0"/>
    </xf>
    <xf numFmtId="0" fontId="14" fillId="0" borderId="0" xfId="4" applyFont="1" applyFill="1" applyBorder="1" applyProtection="1">
      <protection locked="0"/>
    </xf>
    <xf numFmtId="164" fontId="15" fillId="0" borderId="0" xfId="5" applyNumberFormat="1" applyFont="1" applyFill="1" applyBorder="1" applyProtection="1">
      <protection locked="0"/>
    </xf>
    <xf numFmtId="0" fontId="12" fillId="0" borderId="0" xfId="4" applyFont="1" applyFill="1" applyBorder="1" applyProtection="1">
      <protection locked="0"/>
    </xf>
    <xf numFmtId="165" fontId="15" fillId="0" borderId="17" xfId="6" applyNumberFormat="1" applyFont="1" applyFill="1" applyBorder="1" applyAlignment="1" applyProtection="1">
      <alignment horizontal="center"/>
      <protection locked="0"/>
    </xf>
    <xf numFmtId="9" fontId="16" fillId="0" borderId="17" xfId="7" applyFont="1" applyBorder="1" applyAlignment="1">
      <alignment horizontal="center"/>
    </xf>
    <xf numFmtId="9" fontId="16" fillId="0" borderId="17" xfId="4" applyNumberFormat="1" applyFont="1" applyBorder="1" applyAlignment="1">
      <alignment horizontal="center"/>
    </xf>
    <xf numFmtId="0" fontId="17" fillId="0" borderId="18" xfId="4" applyFont="1" applyFill="1" applyBorder="1" applyProtection="1">
      <protection locked="0"/>
    </xf>
    <xf numFmtId="0" fontId="17" fillId="0" borderId="0" xfId="4" applyFont="1" applyFill="1" applyBorder="1" applyProtection="1">
      <protection locked="0"/>
    </xf>
    <xf numFmtId="0" fontId="17" fillId="0" borderId="0" xfId="4" applyFont="1" applyFill="1" applyBorder="1" applyAlignment="1" applyProtection="1">
      <alignment horizontal="right"/>
      <protection locked="0"/>
    </xf>
    <xf numFmtId="0" fontId="17" fillId="0" borderId="4" xfId="4" applyFont="1" applyFill="1" applyBorder="1" applyProtection="1">
      <protection locked="0"/>
    </xf>
    <xf numFmtId="0" fontId="17" fillId="0" borderId="19" xfId="4" applyFont="1" applyFill="1" applyBorder="1" applyAlignment="1" applyProtection="1">
      <alignment horizontal="right"/>
      <protection locked="0"/>
    </xf>
    <xf numFmtId="0" fontId="12" fillId="0" borderId="19" xfId="4" applyFont="1" applyBorder="1" applyAlignment="1">
      <alignment horizontal="center"/>
    </xf>
    <xf numFmtId="0" fontId="12" fillId="0" borderId="17" xfId="4" applyFont="1" applyBorder="1" applyAlignment="1">
      <alignment horizontal="center"/>
    </xf>
    <xf numFmtId="0" fontId="2" fillId="4" borderId="0" xfId="4" applyFont="1" applyFill="1" applyAlignment="1">
      <alignment horizontal="left"/>
    </xf>
    <xf numFmtId="0" fontId="14" fillId="4" borderId="23" xfId="4" applyFont="1" applyFill="1" applyBorder="1" applyAlignment="1" applyProtection="1">
      <alignment horizontal="center"/>
      <protection locked="0"/>
    </xf>
    <xf numFmtId="0" fontId="14" fillId="4" borderId="17" xfId="4" applyFont="1" applyFill="1" applyBorder="1" applyAlignment="1" applyProtection="1">
      <alignment horizontal="center"/>
      <protection locked="0"/>
    </xf>
    <xf numFmtId="0" fontId="14" fillId="4" borderId="25" xfId="4" applyFont="1" applyFill="1" applyBorder="1" applyAlignment="1" applyProtection="1">
      <alignment horizontal="center"/>
      <protection locked="0"/>
    </xf>
    <xf numFmtId="0" fontId="14" fillId="4" borderId="29" xfId="4" applyFont="1" applyFill="1" applyBorder="1" applyAlignment="1" applyProtection="1">
      <alignment horizontal="center"/>
      <protection locked="0"/>
    </xf>
    <xf numFmtId="0" fontId="14" fillId="4" borderId="30" xfId="4" applyFont="1" applyFill="1" applyBorder="1" applyAlignment="1" applyProtection="1">
      <alignment horizontal="center"/>
      <protection locked="0"/>
    </xf>
    <xf numFmtId="0" fontId="2" fillId="4" borderId="0" xfId="4" applyFont="1" applyFill="1" applyAlignment="1">
      <alignment horizontal="center"/>
    </xf>
    <xf numFmtId="0" fontId="2" fillId="4" borderId="0" xfId="4" applyFont="1" applyFill="1" applyAlignment="1">
      <alignment vertical="top"/>
    </xf>
    <xf numFmtId="0" fontId="2" fillId="4" borderId="0" xfId="4" applyFont="1" applyFill="1" applyAlignment="1">
      <alignment horizontal="left" wrapText="1"/>
    </xf>
    <xf numFmtId="0" fontId="14" fillId="5" borderId="16" xfId="4" quotePrefix="1" applyFont="1" applyFill="1" applyBorder="1" applyAlignment="1" applyProtection="1">
      <alignment horizontal="center"/>
      <protection locked="0"/>
    </xf>
    <xf numFmtId="39" fontId="14" fillId="5" borderId="0" xfId="6" quotePrefix="1" applyNumberFormat="1" applyFont="1" applyFill="1" applyBorder="1" applyAlignment="1" applyProtection="1">
      <alignment horizontal="center"/>
      <protection locked="0"/>
    </xf>
    <xf numFmtId="39" fontId="14" fillId="5" borderId="31" xfId="6" quotePrefix="1" applyNumberFormat="1" applyFont="1" applyFill="1" applyBorder="1" applyAlignment="1" applyProtection="1">
      <alignment horizontal="center"/>
      <protection locked="0"/>
    </xf>
    <xf numFmtId="39" fontId="3" fillId="5" borderId="0" xfId="6" quotePrefix="1" applyNumberFormat="1" applyFont="1" applyFill="1" applyBorder="1" applyAlignment="1" applyProtection="1">
      <alignment horizontal="center"/>
      <protection locked="0"/>
    </xf>
    <xf numFmtId="164" fontId="14" fillId="5" borderId="31" xfId="5" quotePrefix="1" applyNumberFormat="1" applyFont="1" applyFill="1" applyBorder="1" applyAlignment="1" applyProtection="1">
      <alignment horizontal="center"/>
      <protection locked="0"/>
    </xf>
    <xf numFmtId="168" fontId="14" fillId="5" borderId="32" xfId="6" applyNumberFormat="1" applyFont="1" applyFill="1" applyBorder="1" applyAlignment="1" applyProtection="1">
      <alignment horizontal="center"/>
      <protection locked="0"/>
    </xf>
    <xf numFmtId="37" fontId="2" fillId="4" borderId="17" xfId="6" applyNumberFormat="1" applyFont="1" applyFill="1" applyBorder="1" applyAlignment="1">
      <alignment horizontal="center"/>
    </xf>
    <xf numFmtId="37" fontId="14" fillId="5" borderId="33" xfId="6" quotePrefix="1" applyNumberFormat="1" applyFont="1" applyFill="1" applyBorder="1" applyAlignment="1" applyProtection="1">
      <alignment horizontal="center"/>
      <protection locked="0"/>
    </xf>
    <xf numFmtId="37" fontId="14" fillId="5" borderId="34" xfId="6" quotePrefix="1" applyNumberFormat="1" applyFont="1" applyFill="1" applyBorder="1" applyAlignment="1" applyProtection="1">
      <alignment horizontal="center"/>
      <protection locked="0"/>
    </xf>
    <xf numFmtId="37" fontId="14" fillId="5" borderId="35" xfId="6" quotePrefix="1" applyNumberFormat="1" applyFont="1" applyFill="1" applyBorder="1" applyAlignment="1" applyProtection="1">
      <alignment horizontal="center"/>
      <protection locked="0"/>
    </xf>
    <xf numFmtId="39" fontId="3" fillId="5" borderId="34" xfId="6" quotePrefix="1" applyNumberFormat="1" applyFont="1" applyFill="1" applyBorder="1" applyAlignment="1" applyProtection="1">
      <alignment horizontal="center"/>
      <protection locked="0"/>
    </xf>
    <xf numFmtId="169" fontId="14" fillId="5" borderId="32" xfId="6" applyNumberFormat="1" applyFont="1" applyFill="1" applyBorder="1" applyAlignment="1" applyProtection="1">
      <alignment horizontal="center"/>
      <protection locked="0"/>
    </xf>
    <xf numFmtId="39" fontId="2" fillId="4" borderId="0" xfId="6" applyNumberFormat="1" applyFont="1" applyFill="1" applyAlignment="1">
      <alignment horizontal="left"/>
    </xf>
    <xf numFmtId="170" fontId="2" fillId="4" borderId="0" xfId="6" applyNumberFormat="1" applyFont="1" applyFill="1" applyAlignment="1">
      <alignment horizontal="left"/>
    </xf>
    <xf numFmtId="170" fontId="2" fillId="4" borderId="0" xfId="6" applyNumberFormat="1" applyFont="1" applyFill="1" applyAlignment="1">
      <alignment horizontal="center"/>
    </xf>
    <xf numFmtId="0" fontId="14" fillId="0" borderId="16" xfId="4" quotePrefix="1" applyFont="1" applyFill="1" applyBorder="1" applyAlignment="1" applyProtection="1">
      <alignment horizontal="center"/>
      <protection locked="0"/>
    </xf>
    <xf numFmtId="39" fontId="14" fillId="4" borderId="0" xfId="6" quotePrefix="1" applyNumberFormat="1" applyFont="1" applyFill="1" applyBorder="1" applyAlignment="1" applyProtection="1">
      <alignment horizontal="center"/>
      <protection locked="0"/>
    </xf>
    <xf numFmtId="39" fontId="14" fillId="0" borderId="31" xfId="6" quotePrefix="1" applyNumberFormat="1" applyFont="1" applyFill="1" applyBorder="1" applyAlignment="1" applyProtection="1">
      <alignment horizontal="center"/>
      <protection locked="0"/>
    </xf>
    <xf numFmtId="39" fontId="3" fillId="0" borderId="0" xfId="6" quotePrefix="1" applyNumberFormat="1" applyFont="1" applyFill="1" applyBorder="1" applyAlignment="1" applyProtection="1">
      <alignment horizontal="center"/>
      <protection locked="0"/>
    </xf>
    <xf numFmtId="164" fontId="14" fillId="0" borderId="31" xfId="5" quotePrefix="1" applyNumberFormat="1" applyFont="1" applyFill="1" applyBorder="1" applyAlignment="1" applyProtection="1">
      <alignment horizontal="center"/>
      <protection locked="0"/>
    </xf>
    <xf numFmtId="168" fontId="14" fillId="0" borderId="36" xfId="6" quotePrefix="1" applyNumberFormat="1" applyFont="1" applyFill="1" applyBorder="1" applyAlignment="1" applyProtection="1">
      <alignment horizontal="center"/>
      <protection locked="0"/>
    </xf>
    <xf numFmtId="37" fontId="14" fillId="0" borderId="16" xfId="6" quotePrefix="1" applyNumberFormat="1" applyFont="1" applyFill="1" applyBorder="1" applyAlignment="1" applyProtection="1">
      <alignment horizontal="center"/>
      <protection locked="0"/>
    </xf>
    <xf numFmtId="37" fontId="14" fillId="4" borderId="0" xfId="6" quotePrefix="1" applyNumberFormat="1" applyFont="1" applyFill="1" applyBorder="1" applyAlignment="1" applyProtection="1">
      <alignment horizontal="center"/>
      <protection locked="0"/>
    </xf>
    <xf numFmtId="37" fontId="14" fillId="0" borderId="31" xfId="6" quotePrefix="1" applyNumberFormat="1" applyFont="1" applyFill="1" applyBorder="1" applyAlignment="1" applyProtection="1">
      <alignment horizontal="center"/>
      <protection locked="0"/>
    </xf>
    <xf numFmtId="169" fontId="14" fillId="0" borderId="36" xfId="6" quotePrefix="1" applyNumberFormat="1" applyFont="1" applyFill="1" applyBorder="1" applyAlignment="1" applyProtection="1">
      <alignment horizontal="center"/>
      <protection locked="0"/>
    </xf>
    <xf numFmtId="168" fontId="14" fillId="5" borderId="37" xfId="6" quotePrefix="1" applyNumberFormat="1" applyFont="1" applyFill="1" applyBorder="1" applyAlignment="1" applyProtection="1">
      <alignment horizontal="center"/>
      <protection locked="0"/>
    </xf>
    <xf numFmtId="37" fontId="14" fillId="5" borderId="16" xfId="6" quotePrefix="1" applyNumberFormat="1" applyFont="1" applyFill="1" applyBorder="1" applyAlignment="1" applyProtection="1">
      <alignment horizontal="center"/>
      <protection locked="0"/>
    </xf>
    <xf numFmtId="37" fontId="14" fillId="5" borderId="0" xfId="6" quotePrefix="1" applyNumberFormat="1" applyFont="1" applyFill="1" applyBorder="1" applyAlignment="1" applyProtection="1">
      <alignment horizontal="center"/>
      <protection locked="0"/>
    </xf>
    <xf numFmtId="37" fontId="14" fillId="5" borderId="31" xfId="6" quotePrefix="1" applyNumberFormat="1" applyFont="1" applyFill="1" applyBorder="1" applyAlignment="1" applyProtection="1">
      <alignment horizontal="center"/>
      <protection locked="0"/>
    </xf>
    <xf numFmtId="169" fontId="14" fillId="5" borderId="37" xfId="6" quotePrefix="1" applyNumberFormat="1" applyFont="1" applyFill="1" applyBorder="1" applyAlignment="1" applyProtection="1">
      <alignment horizontal="center"/>
      <protection locked="0"/>
    </xf>
    <xf numFmtId="168" fontId="14" fillId="0" borderId="37" xfId="6" quotePrefix="1" applyNumberFormat="1" applyFont="1" applyFill="1" applyBorder="1" applyAlignment="1" applyProtection="1">
      <alignment horizontal="center"/>
      <protection locked="0"/>
    </xf>
    <xf numFmtId="0" fontId="9" fillId="0" borderId="0" xfId="4" applyAlignment="1">
      <alignment horizontal="right"/>
    </xf>
    <xf numFmtId="1" fontId="9" fillId="0" borderId="0" xfId="4" applyNumberFormat="1"/>
    <xf numFmtId="6" fontId="9" fillId="0" borderId="0" xfId="4" applyNumberFormat="1"/>
    <xf numFmtId="171" fontId="9" fillId="0" borderId="0" xfId="4" applyNumberFormat="1"/>
    <xf numFmtId="0" fontId="12" fillId="0" borderId="0" xfId="4" applyFont="1"/>
    <xf numFmtId="2" fontId="2" fillId="0" borderId="0" xfId="4" applyNumberFormat="1" applyFont="1"/>
    <xf numFmtId="1" fontId="2" fillId="0" borderId="0" xfId="4" applyNumberFormat="1" applyFont="1"/>
    <xf numFmtId="164" fontId="0" fillId="0" borderId="0" xfId="5" applyNumberFormat="1" applyFont="1"/>
    <xf numFmtId="0" fontId="9" fillId="0" borderId="0" xfId="4" quotePrefix="1"/>
    <xf numFmtId="166" fontId="0" fillId="0" borderId="0" xfId="6" applyNumberFormat="1" applyFont="1"/>
    <xf numFmtId="43" fontId="9" fillId="0" borderId="0" xfId="4" applyNumberFormat="1"/>
    <xf numFmtId="168" fontId="14" fillId="5" borderId="17" xfId="6" quotePrefix="1" applyNumberFormat="1" applyFont="1" applyFill="1" applyBorder="1" applyAlignment="1" applyProtection="1">
      <alignment horizontal="center"/>
      <protection locked="0"/>
    </xf>
    <xf numFmtId="14" fontId="2" fillId="0" borderId="0" xfId="4" applyNumberFormat="1" applyFont="1"/>
    <xf numFmtId="0" fontId="14" fillId="0" borderId="38" xfId="4" quotePrefix="1" applyFont="1" applyFill="1" applyBorder="1" applyAlignment="1" applyProtection="1">
      <alignment horizontal="center"/>
      <protection locked="0"/>
    </xf>
    <xf numFmtId="39" fontId="14" fillId="4" borderId="39" xfId="6" quotePrefix="1" applyNumberFormat="1" applyFont="1" applyFill="1" applyBorder="1" applyAlignment="1" applyProtection="1">
      <alignment horizontal="center"/>
      <protection locked="0"/>
    </xf>
    <xf numFmtId="39" fontId="14" fillId="0" borderId="40" xfId="6" quotePrefix="1" applyNumberFormat="1" applyFont="1" applyFill="1" applyBorder="1" applyAlignment="1" applyProtection="1">
      <alignment horizontal="center"/>
      <protection locked="0"/>
    </xf>
    <xf numFmtId="39" fontId="3" fillId="0" borderId="41" xfId="6" quotePrefix="1" applyNumberFormat="1" applyFont="1" applyFill="1" applyBorder="1" applyAlignment="1" applyProtection="1">
      <alignment horizontal="center"/>
      <protection locked="0"/>
    </xf>
    <xf numFmtId="164" fontId="14" fillId="0" borderId="40" xfId="5" quotePrefix="1" applyNumberFormat="1" applyFont="1" applyFill="1" applyBorder="1" applyAlignment="1" applyProtection="1">
      <alignment horizontal="center"/>
      <protection locked="0"/>
    </xf>
    <xf numFmtId="168" fontId="14" fillId="4" borderId="42" xfId="6" applyNumberFormat="1" applyFont="1" applyFill="1" applyBorder="1" applyAlignment="1" applyProtection="1">
      <alignment horizontal="center"/>
      <protection locked="0"/>
    </xf>
    <xf numFmtId="37" fontId="2" fillId="4" borderId="43" xfId="6" applyNumberFormat="1" applyFont="1" applyFill="1" applyBorder="1" applyAlignment="1">
      <alignment horizontal="center"/>
    </xf>
    <xf numFmtId="37" fontId="14" fillId="0" borderId="38" xfId="6" quotePrefix="1" applyNumberFormat="1" applyFont="1" applyFill="1" applyBorder="1" applyAlignment="1" applyProtection="1">
      <alignment horizontal="center"/>
      <protection locked="0"/>
    </xf>
    <xf numFmtId="37" fontId="14" fillId="4" borderId="39" xfId="6" quotePrefix="1" applyNumberFormat="1" applyFont="1" applyFill="1" applyBorder="1" applyAlignment="1" applyProtection="1">
      <alignment horizontal="center"/>
      <protection locked="0"/>
    </xf>
    <xf numFmtId="37" fontId="14" fillId="0" borderId="40" xfId="6" quotePrefix="1" applyNumberFormat="1" applyFont="1" applyFill="1" applyBorder="1" applyAlignment="1" applyProtection="1">
      <alignment horizontal="center"/>
      <protection locked="0"/>
    </xf>
    <xf numFmtId="0" fontId="18" fillId="0" borderId="0" xfId="4" applyFont="1" applyAlignment="1">
      <alignment horizontal="left"/>
    </xf>
    <xf numFmtId="0" fontId="14" fillId="4" borderId="0" xfId="4" applyFont="1" applyFill="1" applyBorder="1" applyProtection="1">
      <protection locked="0"/>
    </xf>
    <xf numFmtId="0" fontId="18" fillId="4" borderId="0" xfId="4" applyFont="1" applyFill="1" applyAlignment="1">
      <alignment horizontal="left"/>
    </xf>
    <xf numFmtId="0" fontId="2" fillId="0" borderId="0" xfId="4" applyFont="1" applyAlignment="1">
      <alignment horizontal="left"/>
    </xf>
    <xf numFmtId="0" fontId="9" fillId="0" borderId="0" xfId="4" applyAlignment="1">
      <alignment horizontal="left"/>
    </xf>
    <xf numFmtId="16" fontId="2" fillId="0" borderId="0" xfId="4" applyNumberFormat="1" applyFont="1" applyAlignment="1">
      <alignment horizontal="left"/>
    </xf>
    <xf numFmtId="16" fontId="9" fillId="0" borderId="0" xfId="4" applyNumberFormat="1" applyAlignment="1">
      <alignment horizontal="left"/>
    </xf>
    <xf numFmtId="0" fontId="21" fillId="6" borderId="44" xfId="0" applyFont="1" applyFill="1" applyBorder="1"/>
    <xf numFmtId="0" fontId="21" fillId="6" borderId="45" xfId="0" applyFont="1" applyFill="1" applyBorder="1"/>
    <xf numFmtId="0" fontId="22" fillId="0" borderId="50" xfId="0" applyFont="1" applyBorder="1"/>
    <xf numFmtId="3" fontId="23" fillId="0" borderId="51" xfId="1" applyNumberFormat="1" applyFont="1" applyBorder="1" applyProtection="1">
      <protection locked="0"/>
    </xf>
    <xf numFmtId="0" fontId="4" fillId="7" borderId="49" xfId="0" applyFont="1" applyFill="1" applyBorder="1"/>
    <xf numFmtId="0" fontId="25" fillId="8" borderId="0" xfId="0" applyFont="1" applyFill="1"/>
    <xf numFmtId="0" fontId="26" fillId="8" borderId="0" xfId="0" applyFont="1" applyFill="1"/>
    <xf numFmtId="0" fontId="28" fillId="0" borderId="0" xfId="0" applyFont="1"/>
    <xf numFmtId="43" fontId="0" fillId="3" borderId="0" xfId="1" applyFont="1" applyFill="1"/>
    <xf numFmtId="0" fontId="7" fillId="3" borderId="10" xfId="0" applyFont="1" applyFill="1" applyBorder="1" applyAlignment="1">
      <alignment wrapText="1"/>
    </xf>
    <xf numFmtId="165" fontId="0" fillId="3" borderId="6" xfId="0" applyNumberFormat="1" applyFill="1" applyBorder="1"/>
    <xf numFmtId="0" fontId="0" fillId="3" borderId="6" xfId="0" applyFill="1" applyBorder="1"/>
    <xf numFmtId="0" fontId="0" fillId="3" borderId="7" xfId="0" applyFill="1" applyBorder="1"/>
    <xf numFmtId="0" fontId="23" fillId="3" borderId="0" xfId="0" applyFont="1" applyFill="1"/>
    <xf numFmtId="0" fontId="29" fillId="9" borderId="52" xfId="0" applyFont="1" applyFill="1" applyBorder="1"/>
    <xf numFmtId="0" fontId="30" fillId="10" borderId="0" xfId="0" applyFont="1" applyFill="1" applyAlignment="1">
      <alignment horizontal="right"/>
    </xf>
    <xf numFmtId="0" fontId="0" fillId="10" borderId="0" xfId="0" applyFill="1"/>
    <xf numFmtId="0" fontId="30" fillId="11" borderId="46" xfId="0" applyFont="1" applyFill="1" applyBorder="1"/>
    <xf numFmtId="0" fontId="30" fillId="11" borderId="47" xfId="0" applyFont="1" applyFill="1" applyBorder="1"/>
    <xf numFmtId="0" fontId="30" fillId="11" borderId="48" xfId="0" applyFont="1" applyFill="1" applyBorder="1" applyAlignment="1">
      <alignment horizontal="left"/>
    </xf>
    <xf numFmtId="0" fontId="0" fillId="11" borderId="0" xfId="0" applyFill="1"/>
    <xf numFmtId="0" fontId="31" fillId="12" borderId="0" xfId="0" applyFont="1" applyFill="1"/>
    <xf numFmtId="0" fontId="32" fillId="8" borderId="0" xfId="0" applyFont="1" applyFill="1"/>
    <xf numFmtId="0" fontId="33" fillId="8" borderId="0" xfId="0" applyFont="1" applyFill="1"/>
    <xf numFmtId="0" fontId="34" fillId="8" borderId="0" xfId="0" applyFont="1" applyFill="1"/>
    <xf numFmtId="0" fontId="28" fillId="8" borderId="0" xfId="0" applyFont="1" applyFill="1"/>
    <xf numFmtId="0" fontId="35" fillId="8" borderId="0" xfId="0" applyFont="1" applyFill="1"/>
    <xf numFmtId="0" fontId="24" fillId="13" borderId="0" xfId="8" applyFill="1" applyBorder="1" applyAlignment="1"/>
    <xf numFmtId="0" fontId="7" fillId="3" borderId="0" xfId="0" applyFont="1" applyFill="1" applyAlignment="1">
      <alignment wrapText="1"/>
    </xf>
    <xf numFmtId="0" fontId="7" fillId="0" borderId="8" xfId="0" applyFont="1" applyBorder="1" applyAlignment="1">
      <alignment horizontal="center" wrapText="1"/>
    </xf>
    <xf numFmtId="0" fontId="7" fillId="3" borderId="9" xfId="0" applyFont="1" applyFill="1" applyBorder="1" applyAlignment="1">
      <alignment horizontal="center" wrapText="1"/>
    </xf>
    <xf numFmtId="0" fontId="10" fillId="4" borderId="13" xfId="4" applyFont="1" applyFill="1" applyBorder="1" applyAlignment="1">
      <alignment horizontal="center" vertical="center"/>
    </xf>
    <xf numFmtId="0" fontId="10" fillId="4" borderId="14" xfId="4" applyFont="1" applyFill="1" applyBorder="1" applyAlignment="1">
      <alignment horizontal="center" vertical="center"/>
    </xf>
    <xf numFmtId="0" fontId="10" fillId="4" borderId="15" xfId="4" applyFont="1" applyFill="1" applyBorder="1" applyAlignment="1">
      <alignment horizontal="center" vertical="center"/>
    </xf>
    <xf numFmtId="0" fontId="10" fillId="4" borderId="16" xfId="4" applyFont="1" applyFill="1" applyBorder="1" applyAlignment="1">
      <alignment horizontal="center" vertical="center"/>
    </xf>
    <xf numFmtId="0" fontId="10" fillId="4" borderId="0" xfId="4" applyFont="1" applyFill="1" applyBorder="1" applyAlignment="1">
      <alignment horizontal="center" vertical="center"/>
    </xf>
    <xf numFmtId="0" fontId="10" fillId="4" borderId="17" xfId="4" applyFont="1" applyFill="1" applyBorder="1" applyAlignment="1">
      <alignment horizontal="center" vertical="center"/>
    </xf>
    <xf numFmtId="0" fontId="14" fillId="4" borderId="21" xfId="4" applyFont="1" applyFill="1" applyBorder="1" applyAlignment="1" applyProtection="1">
      <alignment horizontal="center" vertical="center"/>
      <protection locked="0"/>
    </xf>
    <xf numFmtId="0" fontId="14" fillId="4" borderId="3" xfId="4" applyFont="1" applyFill="1" applyBorder="1" applyAlignment="1" applyProtection="1">
      <alignment horizontal="center" vertical="center"/>
      <protection locked="0"/>
    </xf>
    <xf numFmtId="0" fontId="14" fillId="4" borderId="22" xfId="4" applyFont="1" applyFill="1" applyBorder="1" applyAlignment="1" applyProtection="1">
      <alignment horizontal="center" vertical="center"/>
      <protection locked="0"/>
    </xf>
    <xf numFmtId="0" fontId="14" fillId="4" borderId="26" xfId="4" applyFont="1" applyFill="1" applyBorder="1" applyAlignment="1" applyProtection="1">
      <alignment horizontal="center" vertical="center"/>
      <protection locked="0"/>
    </xf>
    <xf numFmtId="0" fontId="14" fillId="4" borderId="27" xfId="4" applyFont="1" applyFill="1" applyBorder="1" applyAlignment="1" applyProtection="1">
      <alignment horizontal="center" vertical="center"/>
      <protection locked="0"/>
    </xf>
    <xf numFmtId="0" fontId="14" fillId="4" borderId="28" xfId="4" applyFont="1" applyFill="1" applyBorder="1" applyAlignment="1" applyProtection="1">
      <alignment horizontal="center" vertical="center"/>
      <protection locked="0"/>
    </xf>
    <xf numFmtId="0" fontId="14" fillId="4" borderId="24" xfId="4" applyFont="1" applyFill="1" applyBorder="1" applyAlignment="1" applyProtection="1">
      <alignment horizontal="center" vertical="center" wrapText="1"/>
      <protection locked="0"/>
    </xf>
    <xf numFmtId="0" fontId="14" fillId="4" borderId="30" xfId="4" applyFont="1" applyFill="1" applyBorder="1" applyAlignment="1" applyProtection="1">
      <alignment horizontal="center" vertical="center" wrapText="1"/>
      <protection locked="0"/>
    </xf>
    <xf numFmtId="0" fontId="36" fillId="10" borderId="0" xfId="0" applyFont="1" applyFill="1" applyAlignment="1">
      <alignment horizontal="center"/>
    </xf>
  </cellXfs>
  <cellStyles count="9">
    <cellStyle name="Comma" xfId="1" builtinId="3"/>
    <cellStyle name="Comma 2" xfId="6" xr:uid="{671C9CF3-646F-4DF4-B8E6-E41F668C8CFE}"/>
    <cellStyle name="Currency" xfId="2" builtinId="4"/>
    <cellStyle name="Currency 2" xfId="5" xr:uid="{8F045F97-523A-447A-A8AD-41B5506DE9B0}"/>
    <cellStyle name="Hyperlink" xfId="8" builtinId="8"/>
    <cellStyle name="Normal" xfId="0" builtinId="0"/>
    <cellStyle name="Normal 2" xfId="4" xr:uid="{CAF31A55-1450-4640-A420-BCCB90E51EB5}"/>
    <cellStyle name="Normal 3" xfId="3" xr:uid="{302A6C54-9CC0-47F3-8C27-EB0B77078228}"/>
    <cellStyle name="Percent 2" xfId="7" xr:uid="{1280E9A6-1084-4297-8ADD-6FD2D622917F}"/>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bel.Alonso@fpl.com" TargetMode="External"/><Relationship Id="rId2" Type="http://schemas.openxmlformats.org/officeDocument/2006/relationships/hyperlink" Target="mailto:Chi.Lui@fpl.com" TargetMode="External"/><Relationship Id="rId1" Type="http://schemas.openxmlformats.org/officeDocument/2006/relationships/hyperlink" Target="mailto:Mike.Catarzi@fpl.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0C772-DA65-4B43-9559-B6180864D08C}">
  <dimension ref="A1:X72"/>
  <sheetViews>
    <sheetView tabSelected="1" workbookViewId="0">
      <selection activeCell="C23" sqref="C23"/>
    </sheetView>
  </sheetViews>
  <sheetFormatPr defaultRowHeight="15" x14ac:dyDescent="0.25"/>
  <cols>
    <col min="1" max="1" width="34.5703125" customWidth="1"/>
    <col min="2" max="2" width="25.7109375" hidden="1" customWidth="1"/>
    <col min="3" max="3" width="25.7109375" customWidth="1"/>
    <col min="4" max="4" width="1" customWidth="1"/>
    <col min="5" max="5" width="16.85546875" customWidth="1"/>
    <col min="6" max="6" width="17.5703125" bestFit="1" customWidth="1"/>
    <col min="7" max="7" width="11.140625" bestFit="1" customWidth="1"/>
    <col min="8" max="13" width="10.7109375" customWidth="1"/>
    <col min="14" max="14" width="12.140625" bestFit="1" customWidth="1"/>
    <col min="15" max="17" width="10.7109375" customWidth="1"/>
  </cols>
  <sheetData>
    <row r="1" spans="1:24" ht="22.5" x14ac:dyDescent="0.3">
      <c r="A1" s="118" t="s">
        <v>0</v>
      </c>
      <c r="C1" s="8"/>
      <c r="D1" s="8"/>
      <c r="E1" s="8"/>
      <c r="F1" s="8"/>
      <c r="G1" s="8"/>
      <c r="H1" s="8"/>
      <c r="I1" s="8"/>
      <c r="J1" s="8"/>
      <c r="K1" s="8"/>
      <c r="L1" s="8"/>
      <c r="M1" s="8"/>
      <c r="N1" s="8"/>
      <c r="O1" s="8"/>
      <c r="P1" s="8"/>
      <c r="Q1" s="8"/>
      <c r="R1" s="8"/>
      <c r="S1" s="8"/>
      <c r="T1" s="8"/>
      <c r="U1" s="8"/>
      <c r="V1" s="8"/>
      <c r="W1" s="8"/>
      <c r="X1" s="8"/>
    </row>
    <row r="2" spans="1:24" ht="22.5" x14ac:dyDescent="0.3">
      <c r="A2" s="119" t="s">
        <v>1</v>
      </c>
      <c r="C2" s="8"/>
      <c r="D2" s="8"/>
      <c r="E2" s="8"/>
      <c r="F2" s="8"/>
      <c r="G2" s="8"/>
      <c r="H2" s="8"/>
      <c r="I2" s="8"/>
      <c r="J2" s="8"/>
      <c r="K2" s="8"/>
      <c r="L2" s="8"/>
      <c r="M2" s="8"/>
      <c r="N2" s="8"/>
      <c r="O2" s="8"/>
      <c r="P2" s="8"/>
      <c r="Q2" s="8"/>
      <c r="R2" s="8"/>
      <c r="S2" s="8"/>
      <c r="T2" s="8"/>
      <c r="U2" s="8"/>
      <c r="V2" s="8"/>
      <c r="W2" s="8"/>
      <c r="X2" s="8"/>
    </row>
    <row r="3" spans="1:24" ht="18" x14ac:dyDescent="0.25">
      <c r="A3" s="120" t="s">
        <v>2</v>
      </c>
      <c r="D3" s="8"/>
      <c r="E3" s="8"/>
      <c r="F3" s="8"/>
      <c r="G3" s="8"/>
      <c r="H3" s="8"/>
      <c r="I3" s="8"/>
      <c r="J3" s="8"/>
      <c r="K3" s="8"/>
      <c r="L3" s="8"/>
      <c r="M3" s="8"/>
      <c r="N3" s="8"/>
      <c r="O3" s="8"/>
      <c r="P3" s="8"/>
      <c r="Q3" s="8"/>
      <c r="R3" s="8"/>
      <c r="S3" s="8"/>
      <c r="T3" s="8"/>
      <c r="U3" s="8"/>
      <c r="V3" s="8"/>
      <c r="W3" s="8"/>
      <c r="X3" s="8"/>
    </row>
    <row r="4" spans="1:24" ht="23.25" thickBot="1" x14ac:dyDescent="0.35">
      <c r="A4" s="119" t="s">
        <v>1</v>
      </c>
      <c r="C4" s="8"/>
      <c r="D4" s="8"/>
      <c r="E4" s="8"/>
      <c r="F4" s="8"/>
      <c r="G4" s="8"/>
      <c r="H4" s="8"/>
      <c r="I4" s="8"/>
      <c r="J4" s="8"/>
      <c r="K4" s="8"/>
      <c r="L4" s="8"/>
      <c r="M4" s="8"/>
      <c r="N4" s="8"/>
      <c r="O4" s="8"/>
      <c r="P4" s="8"/>
      <c r="Q4" s="8"/>
      <c r="R4" s="8"/>
      <c r="S4" s="8"/>
      <c r="T4" s="8"/>
      <c r="U4" s="8"/>
      <c r="V4" s="8"/>
      <c r="W4" s="8"/>
      <c r="X4" s="8"/>
    </row>
    <row r="5" spans="1:24" x14ac:dyDescent="0.25">
      <c r="A5" s="113" t="s">
        <v>3</v>
      </c>
      <c r="C5" s="114" t="s">
        <v>4</v>
      </c>
      <c r="D5" s="8"/>
      <c r="E5" s="8"/>
      <c r="F5" s="8"/>
      <c r="G5" s="8"/>
      <c r="H5" s="8"/>
      <c r="I5" s="8"/>
      <c r="J5" s="8"/>
      <c r="K5" s="8"/>
      <c r="L5" s="8"/>
      <c r="M5" s="8"/>
      <c r="N5" s="8"/>
      <c r="O5" s="8"/>
      <c r="P5" s="8"/>
      <c r="Q5" s="8"/>
      <c r="R5" s="8"/>
      <c r="S5" s="8"/>
      <c r="T5" s="8"/>
      <c r="U5" s="8"/>
      <c r="V5" s="8"/>
      <c r="W5" s="8"/>
      <c r="X5" s="8"/>
    </row>
    <row r="6" spans="1:24" x14ac:dyDescent="0.25">
      <c r="A6" s="130" t="s">
        <v>5</v>
      </c>
      <c r="B6" s="131" t="s">
        <v>6</v>
      </c>
      <c r="C6" s="132" t="s">
        <v>7</v>
      </c>
      <c r="D6" s="8"/>
      <c r="E6" s="8"/>
      <c r="F6" s="8"/>
      <c r="G6" s="8"/>
      <c r="H6" s="8"/>
      <c r="I6" s="8"/>
      <c r="J6" s="8"/>
      <c r="K6" s="8"/>
      <c r="L6" s="8"/>
      <c r="M6" s="8"/>
      <c r="N6" s="8"/>
      <c r="O6" s="8"/>
      <c r="P6" s="8"/>
      <c r="Q6" s="8"/>
      <c r="R6" s="8"/>
      <c r="S6" s="8"/>
      <c r="T6" s="8"/>
      <c r="U6" s="8"/>
      <c r="V6" s="8"/>
      <c r="W6" s="8"/>
      <c r="X6" s="8"/>
    </row>
    <row r="7" spans="1:24" ht="15.75" thickBot="1" x14ac:dyDescent="0.3">
      <c r="A7" s="117" t="s">
        <v>8</v>
      </c>
      <c r="B7" s="115" t="s">
        <v>9</v>
      </c>
      <c r="C7" s="116">
        <v>2900</v>
      </c>
      <c r="D7" s="8"/>
      <c r="E7" s="8"/>
      <c r="F7" s="8"/>
      <c r="G7" s="8"/>
      <c r="H7" s="8"/>
      <c r="I7" s="8"/>
      <c r="J7" s="8"/>
      <c r="K7" s="8"/>
      <c r="L7" s="8"/>
      <c r="M7" s="8"/>
      <c r="N7" s="8"/>
      <c r="O7" s="8"/>
      <c r="P7" s="8"/>
      <c r="Q7" s="8"/>
      <c r="R7" s="8"/>
      <c r="S7" s="8"/>
      <c r="T7" s="8"/>
      <c r="U7" s="8"/>
      <c r="V7" s="8"/>
      <c r="W7" s="8"/>
      <c r="X7" s="8"/>
    </row>
    <row r="8" spans="1:24" ht="15.75" thickBot="1" x14ac:dyDescent="0.3">
      <c r="A8" s="117" t="s">
        <v>145</v>
      </c>
      <c r="B8" s="115" t="s">
        <v>9</v>
      </c>
      <c r="C8" s="116">
        <v>1</v>
      </c>
      <c r="D8" s="8"/>
      <c r="E8" s="8"/>
      <c r="F8" s="8"/>
      <c r="G8" s="8"/>
      <c r="H8" s="8"/>
      <c r="I8" s="8"/>
      <c r="J8" s="8"/>
      <c r="K8" s="8"/>
      <c r="L8" s="8"/>
      <c r="M8" s="8"/>
      <c r="N8" s="8"/>
      <c r="O8" s="8"/>
      <c r="P8" s="8"/>
      <c r="Q8" s="8"/>
      <c r="R8" s="8"/>
      <c r="S8" s="8"/>
      <c r="T8" s="8"/>
      <c r="U8" s="8"/>
      <c r="V8" s="8"/>
      <c r="W8" s="8"/>
      <c r="X8" s="8"/>
    </row>
    <row r="9" spans="1:24" hidden="1" x14ac:dyDescent="0.25">
      <c r="D9" s="8"/>
      <c r="E9" s="8"/>
      <c r="F9" s="8"/>
      <c r="G9" s="8"/>
      <c r="H9" s="8"/>
      <c r="I9" s="8"/>
      <c r="J9" s="8"/>
      <c r="K9" s="8"/>
      <c r="L9" s="8"/>
      <c r="M9" s="8"/>
      <c r="N9" s="8"/>
      <c r="O9" s="8"/>
      <c r="P9" s="8"/>
      <c r="Q9" s="8"/>
      <c r="R9" s="8"/>
      <c r="S9" s="8"/>
      <c r="T9" s="8"/>
      <c r="U9" s="8"/>
      <c r="V9" s="8"/>
      <c r="W9" s="8"/>
      <c r="X9" s="8"/>
    </row>
    <row r="10" spans="1:24" ht="18.75" hidden="1" x14ac:dyDescent="0.3">
      <c r="A10" s="11" t="s">
        <v>10</v>
      </c>
      <c r="D10" s="8"/>
      <c r="E10" s="8"/>
      <c r="F10" s="8"/>
      <c r="G10" s="8"/>
      <c r="H10" s="121"/>
      <c r="I10" s="8"/>
      <c r="J10" s="8"/>
      <c r="K10" s="8"/>
      <c r="L10" s="8"/>
      <c r="M10" s="8"/>
      <c r="N10" s="8"/>
      <c r="O10" s="8"/>
      <c r="P10" s="8"/>
      <c r="Q10" s="8"/>
      <c r="R10" s="8"/>
      <c r="S10" s="8"/>
      <c r="T10" s="8"/>
      <c r="U10" s="8"/>
      <c r="V10" s="8"/>
      <c r="W10" s="8"/>
      <c r="X10" s="8"/>
    </row>
    <row r="11" spans="1:24" hidden="1" x14ac:dyDescent="0.25">
      <c r="A11" s="1" t="s">
        <v>11</v>
      </c>
      <c r="B11" s="12" t="s">
        <v>12</v>
      </c>
      <c r="C11" s="15">
        <v>0.56000000000000005</v>
      </c>
      <c r="D11" s="8"/>
      <c r="E11" s="8"/>
      <c r="F11" s="8"/>
      <c r="G11" s="8"/>
      <c r="H11" s="8"/>
      <c r="I11" s="8"/>
      <c r="J11" s="8"/>
      <c r="K11" s="8"/>
      <c r="L11" s="8"/>
      <c r="M11" s="8"/>
      <c r="N11" s="8"/>
      <c r="O11" s="8"/>
      <c r="P11" s="8"/>
      <c r="Q11" s="8"/>
      <c r="R11" s="8"/>
      <c r="S11" s="8"/>
      <c r="T11" s="8"/>
      <c r="U11" s="8"/>
      <c r="V11" s="8"/>
      <c r="W11" s="8"/>
      <c r="X11" s="8"/>
    </row>
    <row r="12" spans="1:24" hidden="1" x14ac:dyDescent="0.25">
      <c r="A12" s="1" t="s">
        <v>13</v>
      </c>
      <c r="B12" s="12" t="s">
        <v>14</v>
      </c>
      <c r="C12" s="14">
        <v>1</v>
      </c>
      <c r="D12" s="8"/>
      <c r="E12" s="8"/>
      <c r="F12" s="8"/>
      <c r="G12" s="8"/>
      <c r="H12" s="8"/>
      <c r="I12" s="8"/>
      <c r="J12" s="8"/>
      <c r="K12" s="8"/>
      <c r="L12" s="8"/>
      <c r="M12" s="8"/>
      <c r="N12" s="8"/>
      <c r="O12" s="8"/>
      <c r="P12" s="8"/>
      <c r="Q12" s="8"/>
      <c r="R12" s="8"/>
      <c r="S12" s="8"/>
      <c r="T12" s="8"/>
      <c r="U12" s="8"/>
      <c r="V12" s="8"/>
      <c r="W12" s="8"/>
      <c r="X12" s="8"/>
    </row>
    <row r="13" spans="1:24" hidden="1" x14ac:dyDescent="0.25">
      <c r="A13" s="1" t="s">
        <v>15</v>
      </c>
      <c r="B13" s="12" t="s">
        <v>16</v>
      </c>
      <c r="C13" s="17">
        <v>1515</v>
      </c>
      <c r="D13" s="8"/>
      <c r="E13" s="8"/>
      <c r="F13" s="8"/>
      <c r="G13" s="8"/>
      <c r="H13" s="8"/>
      <c r="I13" s="8"/>
      <c r="J13" s="8"/>
      <c r="K13" s="8"/>
      <c r="L13" s="8"/>
      <c r="M13" s="8"/>
      <c r="N13" s="8"/>
      <c r="O13" s="8"/>
      <c r="P13" s="8"/>
      <c r="Q13" s="8"/>
      <c r="R13" s="8"/>
      <c r="S13" s="8"/>
      <c r="T13" s="8"/>
      <c r="U13" s="8"/>
      <c r="V13" s="8"/>
      <c r="W13" s="8"/>
      <c r="X13" s="8"/>
    </row>
    <row r="14" spans="1:24" hidden="1" x14ac:dyDescent="0.25">
      <c r="A14" s="2" t="s">
        <v>17</v>
      </c>
      <c r="B14" s="13" t="s">
        <v>18</v>
      </c>
      <c r="C14" s="14">
        <v>1</v>
      </c>
      <c r="D14" s="8"/>
      <c r="E14" s="8"/>
      <c r="F14" s="8"/>
      <c r="G14" s="8"/>
      <c r="H14" s="8"/>
      <c r="I14" s="8"/>
      <c r="J14" s="8"/>
      <c r="K14" s="8"/>
      <c r="L14" s="8"/>
      <c r="M14" s="8"/>
      <c r="N14" s="8"/>
      <c r="O14" s="8"/>
      <c r="P14" s="8"/>
      <c r="Q14" s="8"/>
      <c r="R14" s="8"/>
      <c r="S14" s="8"/>
      <c r="T14" s="8"/>
      <c r="U14" s="8"/>
      <c r="V14" s="8"/>
      <c r="W14" s="8"/>
      <c r="X14" s="8"/>
    </row>
    <row r="15" spans="1:24" hidden="1" x14ac:dyDescent="0.25">
      <c r="A15" s="2" t="s">
        <v>19</v>
      </c>
      <c r="B15" s="13" t="s">
        <v>20</v>
      </c>
      <c r="C15" s="14">
        <v>5.63</v>
      </c>
      <c r="D15" s="8"/>
      <c r="E15" s="8"/>
      <c r="F15" s="8"/>
      <c r="G15" s="8"/>
      <c r="H15" s="8"/>
      <c r="I15" s="8"/>
      <c r="J15" s="8"/>
      <c r="K15" s="8"/>
      <c r="L15" s="8"/>
      <c r="M15" s="8"/>
      <c r="N15" s="8"/>
      <c r="O15" s="8"/>
      <c r="P15" s="8"/>
      <c r="Q15" s="8"/>
      <c r="R15" s="8"/>
      <c r="S15" s="8"/>
      <c r="T15" s="8"/>
      <c r="U15" s="8"/>
      <c r="V15" s="8"/>
      <c r="W15" s="8"/>
      <c r="X15" s="8"/>
    </row>
    <row r="16" spans="1:24" hidden="1" x14ac:dyDescent="0.25">
      <c r="A16" s="2" t="s">
        <v>21</v>
      </c>
      <c r="B16" s="13" t="s">
        <v>22</v>
      </c>
      <c r="C16" s="14">
        <v>2066</v>
      </c>
      <c r="D16" s="8"/>
      <c r="E16" s="8"/>
      <c r="F16" s="8"/>
      <c r="G16" s="8"/>
      <c r="H16" s="8"/>
      <c r="I16" s="8"/>
      <c r="J16" s="8"/>
      <c r="K16" s="8"/>
      <c r="L16" s="8"/>
      <c r="M16" s="8"/>
      <c r="N16" s="8"/>
      <c r="O16" s="8"/>
      <c r="P16" s="8"/>
      <c r="Q16" s="8"/>
      <c r="R16" s="8"/>
      <c r="S16" s="8"/>
      <c r="T16" s="8"/>
      <c r="U16" s="8"/>
      <c r="V16" s="8"/>
      <c r="W16" s="8"/>
      <c r="X16" s="8"/>
    </row>
    <row r="17" spans="1:24" hidden="1" x14ac:dyDescent="0.25">
      <c r="D17" s="8"/>
      <c r="E17" s="8"/>
      <c r="F17" s="8"/>
      <c r="G17" s="8"/>
      <c r="H17" s="8"/>
      <c r="I17" s="8"/>
      <c r="J17" s="8"/>
      <c r="K17" s="8"/>
      <c r="L17" s="8"/>
      <c r="M17" s="8"/>
      <c r="N17" s="8"/>
      <c r="O17" s="8"/>
      <c r="P17" s="8"/>
      <c r="Q17" s="8"/>
      <c r="R17" s="8"/>
      <c r="S17" s="8"/>
      <c r="T17" s="8"/>
      <c r="U17" s="8"/>
      <c r="V17" s="8"/>
      <c r="W17" s="8"/>
      <c r="X17" s="8"/>
    </row>
    <row r="18" spans="1:24" hidden="1" x14ac:dyDescent="0.25">
      <c r="D18" s="8"/>
      <c r="E18" s="8"/>
      <c r="F18" s="8"/>
      <c r="G18" s="8"/>
      <c r="H18" s="8"/>
      <c r="I18" s="8"/>
      <c r="J18" s="8"/>
      <c r="K18" s="8"/>
      <c r="L18" s="8"/>
      <c r="M18" s="8"/>
      <c r="N18" s="8"/>
      <c r="O18" s="8"/>
      <c r="P18" s="8"/>
      <c r="Q18" s="8"/>
      <c r="R18" s="8"/>
      <c r="S18" s="8"/>
      <c r="T18" s="8"/>
      <c r="U18" s="8"/>
      <c r="V18" s="8"/>
      <c r="W18" s="8"/>
      <c r="X18" s="8"/>
    </row>
    <row r="19" spans="1:24" ht="18.75" hidden="1" x14ac:dyDescent="0.3">
      <c r="A19" s="11" t="s">
        <v>23</v>
      </c>
      <c r="D19" s="8"/>
      <c r="E19" s="8"/>
      <c r="F19" s="8"/>
      <c r="G19" s="8"/>
      <c r="H19" s="8"/>
      <c r="I19" s="8"/>
      <c r="J19" s="8"/>
      <c r="K19" s="8"/>
      <c r="L19" s="8"/>
      <c r="M19" s="8"/>
      <c r="N19" s="8"/>
      <c r="O19" s="8"/>
      <c r="P19" s="8"/>
      <c r="Q19" s="8"/>
      <c r="R19" s="8"/>
      <c r="S19" s="8"/>
      <c r="T19" s="8"/>
      <c r="U19" s="8"/>
      <c r="V19" s="8"/>
      <c r="W19" s="8"/>
      <c r="X19" s="8"/>
    </row>
    <row r="20" spans="1:24" ht="15" hidden="1" customHeight="1" x14ac:dyDescent="0.25">
      <c r="A20" s="3" t="s">
        <v>24</v>
      </c>
      <c r="B20" s="4" t="s">
        <v>25</v>
      </c>
      <c r="C20" s="142" t="s">
        <v>26</v>
      </c>
      <c r="D20" s="143"/>
      <c r="E20" s="143"/>
      <c r="F20" s="143"/>
      <c r="G20" s="143"/>
      <c r="H20" s="143"/>
      <c r="I20" s="122"/>
      <c r="J20" s="8"/>
      <c r="K20" s="8"/>
      <c r="L20" s="8"/>
      <c r="M20" s="8"/>
      <c r="N20" s="8"/>
      <c r="O20" s="8"/>
      <c r="P20" s="8"/>
      <c r="Q20" s="8"/>
      <c r="R20" s="8"/>
      <c r="S20" s="8"/>
      <c r="T20" s="8"/>
      <c r="U20" s="8"/>
      <c r="V20" s="8"/>
      <c r="W20" s="8"/>
      <c r="X20" s="8"/>
    </row>
    <row r="21" spans="1:24" hidden="1" x14ac:dyDescent="0.25">
      <c r="A21" s="6"/>
      <c r="B21" s="5" t="s">
        <v>27</v>
      </c>
      <c r="C21" s="7">
        <f>KDCV_kw_savings_per_cfm*Kitchen_Exh_CFM_New/1000</f>
        <v>1.6240000000000003</v>
      </c>
      <c r="D21" s="123"/>
      <c r="E21" s="123"/>
      <c r="F21" s="124"/>
      <c r="G21" s="124"/>
      <c r="H21" s="124"/>
      <c r="I21" s="125"/>
      <c r="J21" s="8"/>
      <c r="K21" s="8"/>
      <c r="L21" s="8"/>
      <c r="M21" s="8"/>
      <c r="N21" s="8"/>
      <c r="O21" s="8"/>
      <c r="P21" s="8"/>
      <c r="Q21" s="8"/>
      <c r="R21" s="8"/>
      <c r="S21" s="8"/>
      <c r="T21" s="8"/>
      <c r="U21" s="8"/>
      <c r="V21" s="8"/>
      <c r="W21" s="8"/>
      <c r="X21" s="8"/>
    </row>
    <row r="22" spans="1:24" hidden="1" x14ac:dyDescent="0.25">
      <c r="D22" s="8"/>
      <c r="E22" s="8"/>
      <c r="F22" s="8"/>
      <c r="G22" s="8"/>
      <c r="H22" s="8"/>
      <c r="I22" s="8"/>
      <c r="J22" s="8"/>
      <c r="K22" s="8"/>
      <c r="L22" s="8"/>
      <c r="M22" s="8"/>
      <c r="N22" s="8"/>
      <c r="O22" s="8"/>
      <c r="P22" s="8"/>
      <c r="Q22" s="8"/>
      <c r="R22" s="8"/>
      <c r="S22" s="8"/>
      <c r="T22" s="8"/>
      <c r="U22" s="8"/>
      <c r="V22" s="8"/>
      <c r="W22" s="8"/>
      <c r="X22" s="8"/>
    </row>
    <row r="23" spans="1:24" ht="19.5" customHeight="1" x14ac:dyDescent="0.3">
      <c r="A23" s="127" t="s">
        <v>28</v>
      </c>
      <c r="B23" s="8"/>
      <c r="C23" s="129"/>
      <c r="D23" s="8"/>
      <c r="E23" s="158" t="s">
        <v>146</v>
      </c>
      <c r="F23" s="126"/>
      <c r="G23" s="8"/>
      <c r="H23" s="8"/>
      <c r="I23" s="8"/>
      <c r="J23" s="8"/>
      <c r="K23" s="8"/>
      <c r="L23" s="8"/>
      <c r="M23" s="8"/>
      <c r="N23" s="8"/>
      <c r="O23" s="8"/>
      <c r="P23" s="8"/>
      <c r="Q23" s="8"/>
      <c r="R23" s="8"/>
      <c r="S23" s="8"/>
      <c r="T23" s="8"/>
      <c r="U23" s="8"/>
      <c r="V23" s="8"/>
      <c r="W23" s="8"/>
      <c r="X23" s="8"/>
    </row>
    <row r="24" spans="1:24" x14ac:dyDescent="0.25">
      <c r="A24" s="128" t="s">
        <v>29</v>
      </c>
      <c r="C24" s="9">
        <f>KDCV_SkW*KDCV_kW_at_Meter*KDCV_BEF</f>
        <v>1.6240000000000003</v>
      </c>
      <c r="D24" s="8"/>
      <c r="E24" s="9">
        <f>+C24*C8</f>
        <v>1.6240000000000003</v>
      </c>
      <c r="F24" s="8"/>
      <c r="G24" s="8"/>
      <c r="H24" s="8"/>
      <c r="I24" s="8"/>
      <c r="J24" s="8"/>
      <c r="K24" s="8"/>
      <c r="L24" s="8"/>
      <c r="M24" s="8"/>
      <c r="N24" s="8"/>
      <c r="O24" s="8"/>
      <c r="P24" s="8"/>
      <c r="Q24" s="8"/>
      <c r="R24" s="8"/>
      <c r="S24" s="8"/>
      <c r="T24" s="8"/>
      <c r="U24" s="8"/>
      <c r="V24" s="8"/>
      <c r="W24" s="8"/>
      <c r="X24" s="8"/>
    </row>
    <row r="25" spans="1:24" x14ac:dyDescent="0.25">
      <c r="A25" s="128" t="s">
        <v>30</v>
      </c>
      <c r="C25" s="9">
        <f>KDCV_WkW*KDCV_kW_at_Meter</f>
        <v>9.1431200000000015</v>
      </c>
      <c r="D25" s="8"/>
      <c r="E25" s="9">
        <f>+C25*C8</f>
        <v>9.1431200000000015</v>
      </c>
      <c r="F25" s="8"/>
      <c r="G25" s="8"/>
      <c r="H25" s="8"/>
      <c r="I25" s="8"/>
      <c r="J25" s="8"/>
      <c r="K25" s="8"/>
      <c r="L25" s="8"/>
      <c r="M25" s="8"/>
      <c r="N25" s="8"/>
      <c r="O25" s="8"/>
      <c r="P25" s="8"/>
      <c r="Q25" s="8"/>
      <c r="R25" s="8"/>
      <c r="S25" s="8"/>
      <c r="T25" s="8"/>
      <c r="U25" s="8"/>
      <c r="V25" s="8"/>
      <c r="W25" s="8"/>
      <c r="X25" s="8"/>
    </row>
    <row r="26" spans="1:24" x14ac:dyDescent="0.25">
      <c r="A26" s="128" t="s">
        <v>31</v>
      </c>
      <c r="C26" s="10">
        <f>KDCV__kWh*KDCV_kW_at_Meter</f>
        <v>3355.1840000000007</v>
      </c>
      <c r="D26" s="8"/>
      <c r="E26" s="10">
        <f>+C26*C8</f>
        <v>3355.1840000000007</v>
      </c>
      <c r="F26" s="8"/>
      <c r="G26" s="8"/>
      <c r="H26" s="8"/>
      <c r="I26" s="8"/>
      <c r="J26" s="8"/>
      <c r="K26" s="8"/>
      <c r="L26" s="8"/>
      <c r="M26" s="8"/>
      <c r="N26" s="8"/>
      <c r="O26" s="8"/>
      <c r="P26" s="8"/>
      <c r="Q26" s="8"/>
      <c r="R26" s="8"/>
      <c r="S26" s="8"/>
      <c r="T26" s="8"/>
      <c r="U26" s="8"/>
      <c r="V26" s="8"/>
      <c r="W26" s="8"/>
      <c r="X26" s="8"/>
    </row>
    <row r="27" spans="1:24" ht="15" customHeight="1" x14ac:dyDescent="0.25">
      <c r="A27" s="128" t="s">
        <v>32</v>
      </c>
      <c r="C27" s="16">
        <f>KDCV_Inc*KDCV_kW_at_Meter</f>
        <v>2460.3600000000006</v>
      </c>
      <c r="D27" s="8"/>
      <c r="E27" s="16">
        <f>+C27*C8</f>
        <v>2460.3600000000006</v>
      </c>
      <c r="F27" s="8"/>
      <c r="G27" s="8"/>
      <c r="H27" s="8"/>
      <c r="I27" s="8"/>
      <c r="J27" s="8"/>
      <c r="K27" s="8"/>
      <c r="L27" s="8"/>
      <c r="M27" s="141"/>
      <c r="N27" s="141"/>
      <c r="O27" s="8"/>
      <c r="P27" s="8"/>
      <c r="Q27" s="8"/>
      <c r="R27" s="8"/>
      <c r="S27" s="8"/>
      <c r="T27" s="8"/>
      <c r="U27" s="8"/>
      <c r="V27" s="8"/>
      <c r="W27" s="8"/>
      <c r="X27" s="8"/>
    </row>
    <row r="28" spans="1:24" ht="15.75" x14ac:dyDescent="0.25">
      <c r="A28" s="134" t="s">
        <v>33</v>
      </c>
      <c r="B28" s="133"/>
      <c r="C28" s="133"/>
      <c r="D28" s="8"/>
      <c r="E28" s="133"/>
      <c r="F28" s="8"/>
      <c r="G28" s="8"/>
      <c r="H28" s="8"/>
      <c r="I28" s="8"/>
      <c r="J28" s="8"/>
      <c r="K28" s="8"/>
      <c r="L28" s="8"/>
      <c r="M28" s="8"/>
      <c r="N28" s="8"/>
      <c r="O28" s="8"/>
      <c r="P28" s="8"/>
      <c r="Q28" s="8"/>
      <c r="R28" s="8"/>
      <c r="S28" s="8"/>
      <c r="T28" s="8"/>
      <c r="U28" s="8"/>
      <c r="V28" s="8"/>
      <c r="W28" s="8"/>
      <c r="X28" s="8"/>
    </row>
    <row r="29" spans="1:24" x14ac:dyDescent="0.25">
      <c r="A29" s="135" t="s">
        <v>1</v>
      </c>
      <c r="C29" s="139" t="s">
        <v>1</v>
      </c>
      <c r="D29" s="8"/>
      <c r="E29" s="8"/>
      <c r="F29" s="8"/>
      <c r="G29" s="8"/>
      <c r="H29" s="8"/>
      <c r="I29" s="8"/>
      <c r="J29" s="8"/>
      <c r="K29" s="8"/>
      <c r="L29" s="8"/>
      <c r="M29" s="8"/>
      <c r="N29" s="8"/>
      <c r="O29" s="8"/>
      <c r="P29" s="8"/>
      <c r="Q29" s="8"/>
      <c r="R29" s="8"/>
      <c r="S29" s="8"/>
      <c r="T29" s="8"/>
      <c r="U29" s="8"/>
      <c r="V29" s="8"/>
      <c r="W29" s="8"/>
      <c r="X29" s="8"/>
    </row>
    <row r="30" spans="1:24" ht="15.75" x14ac:dyDescent="0.25">
      <c r="A30" s="136" t="s">
        <v>34</v>
      </c>
      <c r="C30" s="139" t="s">
        <v>1</v>
      </c>
      <c r="D30" s="8"/>
      <c r="E30" s="8"/>
      <c r="F30" s="8"/>
      <c r="G30" s="8"/>
      <c r="H30" s="8"/>
      <c r="I30" s="8"/>
      <c r="J30" s="8"/>
      <c r="K30" s="8"/>
      <c r="L30" s="8"/>
      <c r="M30" s="8"/>
      <c r="N30" s="8"/>
      <c r="O30" s="8"/>
      <c r="P30" s="8"/>
      <c r="Q30" s="8"/>
      <c r="R30" s="8"/>
      <c r="S30" s="8"/>
      <c r="T30" s="8"/>
      <c r="U30" s="8"/>
      <c r="V30" s="8"/>
      <c r="W30" s="8"/>
      <c r="X30" s="8"/>
    </row>
    <row r="31" spans="1:24" x14ac:dyDescent="0.25">
      <c r="A31" s="137" t="s">
        <v>35</v>
      </c>
      <c r="C31" s="140" t="s">
        <v>36</v>
      </c>
      <c r="D31" s="8"/>
      <c r="E31" s="8"/>
      <c r="F31" s="8"/>
      <c r="G31" s="8"/>
      <c r="H31" s="8"/>
      <c r="I31" s="8"/>
      <c r="J31" s="8"/>
      <c r="K31" s="8"/>
      <c r="L31" s="8"/>
      <c r="M31" s="8"/>
      <c r="N31" s="8"/>
      <c r="O31" s="8"/>
      <c r="P31" s="8"/>
      <c r="Q31" s="8"/>
      <c r="R31" s="8"/>
      <c r="S31" s="8"/>
      <c r="T31" s="8"/>
      <c r="U31" s="8"/>
      <c r="V31" s="8"/>
      <c r="W31" s="8"/>
      <c r="X31" s="8"/>
    </row>
    <row r="32" spans="1:24" x14ac:dyDescent="0.25">
      <c r="A32" s="137" t="s">
        <v>37</v>
      </c>
      <c r="C32" s="140" t="s">
        <v>38</v>
      </c>
      <c r="D32" s="8"/>
      <c r="E32" s="8"/>
      <c r="F32" s="8"/>
      <c r="G32" s="8"/>
      <c r="H32" s="8"/>
      <c r="I32" s="8"/>
      <c r="J32" s="8"/>
      <c r="K32" s="8"/>
      <c r="L32" s="8"/>
      <c r="M32" s="8"/>
      <c r="N32" s="8"/>
      <c r="O32" s="8"/>
      <c r="P32" s="8"/>
      <c r="Q32" s="8"/>
      <c r="R32" s="8"/>
      <c r="S32" s="8"/>
      <c r="T32" s="8"/>
      <c r="U32" s="8"/>
      <c r="V32" s="8"/>
      <c r="W32" s="8"/>
      <c r="X32" s="8"/>
    </row>
    <row r="33" spans="1:24" ht="18" x14ac:dyDescent="0.25">
      <c r="A33" s="138" t="s">
        <v>1</v>
      </c>
      <c r="C33" s="140" t="s">
        <v>39</v>
      </c>
      <c r="D33" s="8"/>
      <c r="E33" s="8"/>
      <c r="F33" s="8"/>
      <c r="G33" s="8"/>
      <c r="H33" s="8"/>
      <c r="I33" s="8"/>
      <c r="J33" s="8"/>
      <c r="K33" s="8"/>
      <c r="L33" s="8"/>
      <c r="M33" s="8"/>
      <c r="N33" s="8"/>
      <c r="O33" s="8"/>
      <c r="P33" s="8"/>
      <c r="Q33" s="8"/>
      <c r="R33" s="8"/>
      <c r="S33" s="8"/>
      <c r="T33" s="8"/>
      <c r="U33" s="8"/>
      <c r="V33" s="8"/>
      <c r="W33" s="8"/>
      <c r="X33" s="8"/>
    </row>
    <row r="34" spans="1:24" x14ac:dyDescent="0.25">
      <c r="A34" s="139" t="s">
        <v>1</v>
      </c>
      <c r="C34" s="139" t="s">
        <v>1</v>
      </c>
      <c r="D34" s="8"/>
      <c r="E34" s="8"/>
      <c r="F34" s="8"/>
      <c r="G34" s="8"/>
      <c r="H34" s="8"/>
      <c r="I34" s="8"/>
      <c r="J34" s="8"/>
      <c r="K34" s="8"/>
      <c r="L34" s="8"/>
      <c r="M34" s="8"/>
      <c r="N34" s="8"/>
      <c r="O34" s="8"/>
      <c r="P34" s="8"/>
      <c r="Q34" s="8"/>
      <c r="R34" s="8"/>
      <c r="S34" s="8"/>
      <c r="T34" s="8"/>
      <c r="U34" s="8"/>
      <c r="V34" s="8"/>
      <c r="W34" s="8"/>
      <c r="X34" s="8"/>
    </row>
    <row r="35" spans="1:24" x14ac:dyDescent="0.25">
      <c r="A35" s="139" t="s">
        <v>1</v>
      </c>
      <c r="C35" s="139" t="s">
        <v>1</v>
      </c>
      <c r="D35" s="8"/>
      <c r="E35" s="8"/>
      <c r="F35" s="8"/>
      <c r="G35" s="8"/>
      <c r="H35" s="8"/>
      <c r="I35" s="8"/>
      <c r="J35" s="8"/>
      <c r="K35" s="8"/>
      <c r="L35" s="8"/>
      <c r="M35" s="8"/>
      <c r="N35" s="8"/>
      <c r="O35" s="8"/>
      <c r="P35" s="8"/>
      <c r="Q35" s="8"/>
      <c r="R35" s="8"/>
      <c r="S35" s="8"/>
      <c r="T35" s="8"/>
      <c r="U35" s="8"/>
      <c r="V35" s="8"/>
      <c r="W35" s="8"/>
      <c r="X35" s="8"/>
    </row>
    <row r="36" spans="1:24" x14ac:dyDescent="0.25">
      <c r="A36" s="8"/>
      <c r="B36" s="8"/>
      <c r="C36" s="8"/>
      <c r="D36" s="8"/>
      <c r="E36" s="8"/>
      <c r="F36" s="8"/>
      <c r="G36" s="8"/>
      <c r="H36" s="8"/>
      <c r="I36" s="8"/>
      <c r="J36" s="8"/>
      <c r="K36" s="8"/>
      <c r="L36" s="8"/>
      <c r="M36" s="8"/>
      <c r="N36" s="8"/>
      <c r="O36" s="8"/>
      <c r="P36" s="8"/>
      <c r="Q36" s="8"/>
      <c r="R36" s="8"/>
      <c r="S36" s="8"/>
      <c r="T36" s="8"/>
      <c r="U36" s="8"/>
      <c r="V36" s="8"/>
      <c r="W36" s="8"/>
      <c r="X36" s="8"/>
    </row>
    <row r="37" spans="1:24" x14ac:dyDescent="0.25">
      <c r="A37" s="8"/>
      <c r="B37" s="8"/>
      <c r="C37" s="8"/>
      <c r="D37" s="8"/>
      <c r="E37" s="8"/>
      <c r="F37" s="8"/>
      <c r="G37" s="8"/>
      <c r="H37" s="8"/>
      <c r="I37" s="8"/>
      <c r="J37" s="8"/>
      <c r="K37" s="8"/>
      <c r="L37" s="8"/>
      <c r="M37" s="8"/>
      <c r="N37" s="8"/>
      <c r="O37" s="8"/>
      <c r="P37" s="8"/>
      <c r="Q37" s="8"/>
      <c r="R37" s="8"/>
      <c r="S37" s="8"/>
      <c r="T37" s="8"/>
      <c r="U37" s="8"/>
      <c r="V37" s="8"/>
      <c r="W37" s="8"/>
      <c r="X37" s="8"/>
    </row>
    <row r="38" spans="1:24" x14ac:dyDescent="0.25">
      <c r="A38" s="8"/>
      <c r="B38" s="8"/>
      <c r="C38" s="8"/>
      <c r="D38" s="8"/>
      <c r="E38" s="8"/>
      <c r="F38" s="8"/>
      <c r="G38" s="8"/>
      <c r="H38" s="8"/>
      <c r="I38" s="8"/>
      <c r="J38" s="8"/>
      <c r="K38" s="8"/>
      <c r="L38" s="8"/>
      <c r="M38" s="8"/>
      <c r="N38" s="8"/>
      <c r="O38" s="8"/>
      <c r="P38" s="8"/>
      <c r="Q38" s="8"/>
      <c r="R38" s="8"/>
      <c r="S38" s="8"/>
      <c r="T38" s="8"/>
      <c r="U38" s="8"/>
      <c r="V38" s="8"/>
      <c r="W38" s="8"/>
      <c r="X38" s="8"/>
    </row>
    <row r="39" spans="1:24" x14ac:dyDescent="0.25">
      <c r="A39" s="8"/>
      <c r="B39" s="8"/>
      <c r="C39" s="8"/>
      <c r="D39" s="8"/>
      <c r="E39" s="8"/>
      <c r="F39" s="8"/>
      <c r="G39" s="8"/>
      <c r="H39" s="8"/>
      <c r="I39" s="8"/>
      <c r="J39" s="8"/>
      <c r="K39" s="8"/>
      <c r="L39" s="8"/>
      <c r="M39" s="8"/>
      <c r="N39" s="8"/>
      <c r="O39" s="8"/>
      <c r="P39" s="8"/>
      <c r="Q39" s="8"/>
      <c r="R39" s="8"/>
      <c r="S39" s="8"/>
      <c r="T39" s="8"/>
      <c r="U39" s="8"/>
      <c r="V39" s="8"/>
      <c r="W39" s="8"/>
      <c r="X39" s="8"/>
    </row>
    <row r="40" spans="1:24" x14ac:dyDescent="0.25">
      <c r="A40" s="8"/>
      <c r="B40" s="8"/>
      <c r="C40" s="8"/>
      <c r="D40" s="8"/>
      <c r="E40" s="8"/>
      <c r="F40" s="8"/>
      <c r="G40" s="8"/>
      <c r="H40" s="8"/>
      <c r="I40" s="8"/>
      <c r="J40" s="8"/>
      <c r="K40" s="8"/>
      <c r="L40" s="8"/>
      <c r="M40" s="8"/>
      <c r="N40" s="8"/>
      <c r="O40" s="8"/>
      <c r="P40" s="8"/>
      <c r="Q40" s="8"/>
      <c r="R40" s="8"/>
      <c r="S40" s="8"/>
      <c r="T40" s="8"/>
      <c r="U40" s="8"/>
      <c r="V40" s="8"/>
      <c r="W40" s="8"/>
      <c r="X40" s="8"/>
    </row>
    <row r="41" spans="1:24" x14ac:dyDescent="0.25">
      <c r="A41" s="8"/>
      <c r="B41" s="8"/>
      <c r="C41" s="8"/>
      <c r="D41" s="8"/>
      <c r="E41" s="8"/>
      <c r="F41" s="8"/>
      <c r="G41" s="8"/>
      <c r="H41" s="8"/>
      <c r="I41" s="8"/>
      <c r="J41" s="8"/>
      <c r="K41" s="8"/>
      <c r="L41" s="8"/>
      <c r="M41" s="8"/>
      <c r="N41" s="8"/>
      <c r="O41" s="8"/>
      <c r="P41" s="8"/>
      <c r="Q41" s="8"/>
      <c r="R41" s="8"/>
      <c r="S41" s="8"/>
      <c r="T41" s="8"/>
      <c r="U41" s="8"/>
      <c r="V41" s="8"/>
      <c r="W41" s="8"/>
      <c r="X41" s="8"/>
    </row>
    <row r="42" spans="1:24" x14ac:dyDescent="0.25">
      <c r="A42" s="8"/>
      <c r="B42" s="8"/>
      <c r="C42" s="8"/>
      <c r="D42" s="8"/>
      <c r="E42" s="8"/>
      <c r="F42" s="8"/>
      <c r="G42" s="8"/>
      <c r="H42" s="8"/>
      <c r="I42" s="8"/>
      <c r="J42" s="8"/>
      <c r="K42" s="8"/>
      <c r="L42" s="8"/>
      <c r="M42" s="8"/>
      <c r="N42" s="8"/>
      <c r="O42" s="8"/>
      <c r="P42" s="8"/>
      <c r="Q42" s="8"/>
      <c r="R42" s="8"/>
      <c r="S42" s="8"/>
      <c r="T42" s="8"/>
      <c r="U42" s="8"/>
      <c r="V42" s="8"/>
      <c r="W42" s="8"/>
      <c r="X42" s="8"/>
    </row>
    <row r="43" spans="1:24" x14ac:dyDescent="0.25">
      <c r="A43" s="8"/>
      <c r="B43" s="8"/>
      <c r="C43" s="8"/>
      <c r="D43" s="8"/>
      <c r="E43" s="8"/>
      <c r="F43" s="8"/>
      <c r="G43" s="8"/>
      <c r="H43" s="8"/>
      <c r="I43" s="8"/>
      <c r="J43" s="8"/>
      <c r="K43" s="8"/>
      <c r="L43" s="8"/>
      <c r="M43" s="8"/>
      <c r="N43" s="8"/>
      <c r="O43" s="8"/>
      <c r="P43" s="8"/>
      <c r="Q43" s="8"/>
      <c r="R43" s="8"/>
      <c r="S43" s="8"/>
      <c r="T43" s="8"/>
      <c r="U43" s="8"/>
      <c r="V43" s="8"/>
      <c r="W43" s="8"/>
      <c r="X43" s="8"/>
    </row>
    <row r="44" spans="1:24" x14ac:dyDescent="0.25">
      <c r="A44" s="8"/>
      <c r="B44" s="8"/>
      <c r="C44" s="8"/>
      <c r="D44" s="8"/>
      <c r="E44" s="8"/>
      <c r="F44" s="8"/>
      <c r="G44" s="8"/>
      <c r="H44" s="8"/>
      <c r="I44" s="8"/>
      <c r="J44" s="8"/>
      <c r="K44" s="8"/>
      <c r="L44" s="8"/>
      <c r="M44" s="8"/>
      <c r="N44" s="8"/>
      <c r="O44" s="8"/>
      <c r="P44" s="8"/>
      <c r="Q44" s="8"/>
      <c r="R44" s="8"/>
      <c r="S44" s="8"/>
      <c r="T44" s="8"/>
      <c r="U44" s="8"/>
      <c r="V44" s="8"/>
      <c r="W44" s="8"/>
      <c r="X44" s="8"/>
    </row>
    <row r="45" spans="1:24" x14ac:dyDescent="0.25">
      <c r="A45" s="8"/>
      <c r="B45" s="8"/>
      <c r="C45" s="8"/>
      <c r="D45" s="8"/>
      <c r="E45" s="8"/>
      <c r="F45" s="8"/>
      <c r="G45" s="8"/>
      <c r="H45" s="8"/>
      <c r="I45" s="8"/>
      <c r="J45" s="8"/>
      <c r="K45" s="8"/>
      <c r="L45" s="8"/>
      <c r="M45" s="8"/>
      <c r="N45" s="8"/>
      <c r="O45" s="8"/>
      <c r="P45" s="8"/>
      <c r="Q45" s="8"/>
      <c r="R45" s="8"/>
      <c r="S45" s="8"/>
      <c r="T45" s="8"/>
      <c r="U45" s="8"/>
      <c r="V45" s="8"/>
      <c r="W45" s="8"/>
      <c r="X45" s="8"/>
    </row>
    <row r="46" spans="1:24" x14ac:dyDescent="0.25">
      <c r="A46" s="8"/>
      <c r="B46" s="8"/>
      <c r="C46" s="8"/>
      <c r="D46" s="8"/>
      <c r="E46" s="8"/>
      <c r="F46" s="8"/>
      <c r="G46" s="8"/>
      <c r="H46" s="8"/>
      <c r="I46" s="8"/>
      <c r="J46" s="8"/>
      <c r="K46" s="8"/>
      <c r="L46" s="8"/>
      <c r="M46" s="8"/>
      <c r="N46" s="8"/>
      <c r="O46" s="8"/>
      <c r="P46" s="8"/>
      <c r="Q46" s="8"/>
      <c r="R46" s="8"/>
      <c r="S46" s="8"/>
      <c r="T46" s="8"/>
      <c r="U46" s="8"/>
      <c r="V46" s="8"/>
      <c r="W46" s="8"/>
      <c r="X46" s="8"/>
    </row>
    <row r="47" spans="1:24" x14ac:dyDescent="0.25">
      <c r="A47" s="8"/>
      <c r="B47" s="8"/>
      <c r="C47" s="8"/>
      <c r="D47" s="8"/>
      <c r="E47" s="8"/>
      <c r="F47" s="8"/>
      <c r="G47" s="8"/>
      <c r="H47" s="8"/>
      <c r="I47" s="8"/>
      <c r="J47" s="8"/>
      <c r="K47" s="8"/>
      <c r="L47" s="8"/>
      <c r="M47" s="8"/>
      <c r="N47" s="8"/>
      <c r="O47" s="8"/>
      <c r="P47" s="8"/>
      <c r="Q47" s="8"/>
      <c r="R47" s="8"/>
      <c r="S47" s="8"/>
      <c r="T47" s="8"/>
      <c r="U47" s="8"/>
      <c r="V47" s="8"/>
      <c r="W47" s="8"/>
      <c r="X47" s="8"/>
    </row>
    <row r="48" spans="1:24" x14ac:dyDescent="0.25">
      <c r="A48" s="8"/>
      <c r="B48" s="8"/>
      <c r="C48" s="8"/>
      <c r="D48" s="8"/>
      <c r="E48" s="8"/>
      <c r="F48" s="8"/>
      <c r="G48" s="8"/>
      <c r="H48" s="8"/>
      <c r="I48" s="8"/>
      <c r="J48" s="8"/>
      <c r="K48" s="8"/>
      <c r="L48" s="8"/>
      <c r="M48" s="8"/>
      <c r="N48" s="8"/>
      <c r="O48" s="8"/>
      <c r="P48" s="8"/>
      <c r="Q48" s="8"/>
      <c r="R48" s="8"/>
      <c r="S48" s="8"/>
      <c r="T48" s="8"/>
      <c r="U48" s="8"/>
      <c r="V48" s="8"/>
      <c r="W48" s="8"/>
      <c r="X48" s="8"/>
    </row>
    <row r="49" spans="1:24" x14ac:dyDescent="0.25">
      <c r="A49" s="8"/>
      <c r="B49" s="8"/>
      <c r="C49" s="8"/>
      <c r="D49" s="8"/>
      <c r="E49" s="8"/>
      <c r="F49" s="8"/>
      <c r="G49" s="8"/>
      <c r="H49" s="8"/>
      <c r="I49" s="8"/>
      <c r="J49" s="8"/>
      <c r="K49" s="8"/>
      <c r="L49" s="8"/>
      <c r="M49" s="8"/>
      <c r="N49" s="8"/>
      <c r="O49" s="8"/>
      <c r="P49" s="8"/>
      <c r="Q49" s="8"/>
      <c r="R49" s="8"/>
      <c r="S49" s="8"/>
      <c r="T49" s="8"/>
      <c r="U49" s="8"/>
      <c r="V49" s="8"/>
      <c r="W49" s="8"/>
      <c r="X49" s="8"/>
    </row>
    <row r="50" spans="1:24" x14ac:dyDescent="0.25">
      <c r="A50" s="8"/>
      <c r="B50" s="8"/>
      <c r="C50" s="8"/>
      <c r="D50" s="8"/>
      <c r="E50" s="8"/>
      <c r="F50" s="8"/>
      <c r="G50" s="8"/>
      <c r="H50" s="8"/>
      <c r="I50" s="8"/>
      <c r="J50" s="8"/>
      <c r="K50" s="8"/>
      <c r="L50" s="8"/>
      <c r="M50" s="8"/>
      <c r="N50" s="8"/>
      <c r="O50" s="8"/>
      <c r="P50" s="8"/>
      <c r="Q50" s="8"/>
      <c r="R50" s="8"/>
      <c r="S50" s="8"/>
      <c r="T50" s="8"/>
      <c r="U50" s="8"/>
      <c r="V50" s="8"/>
      <c r="W50" s="8"/>
      <c r="X50" s="8"/>
    </row>
    <row r="51" spans="1:24" x14ac:dyDescent="0.25">
      <c r="A51" s="8"/>
      <c r="B51" s="8"/>
      <c r="C51" s="8"/>
      <c r="D51" s="8"/>
      <c r="E51" s="8"/>
      <c r="F51" s="8"/>
      <c r="G51" s="8"/>
      <c r="H51" s="8"/>
      <c r="I51" s="8"/>
      <c r="J51" s="8"/>
      <c r="K51" s="8"/>
      <c r="L51" s="8"/>
      <c r="M51" s="8"/>
      <c r="N51" s="8"/>
      <c r="O51" s="8"/>
      <c r="P51" s="8"/>
      <c r="Q51" s="8"/>
      <c r="R51" s="8"/>
      <c r="S51" s="8"/>
      <c r="T51" s="8"/>
      <c r="U51" s="8"/>
      <c r="V51" s="8"/>
      <c r="W51" s="8"/>
      <c r="X51" s="8"/>
    </row>
    <row r="52" spans="1:24" x14ac:dyDescent="0.25">
      <c r="A52" s="8"/>
      <c r="B52" s="8"/>
      <c r="C52" s="8"/>
      <c r="D52" s="8"/>
      <c r="E52" s="8"/>
      <c r="F52" s="8"/>
      <c r="G52" s="8"/>
      <c r="H52" s="8"/>
      <c r="I52" s="8"/>
      <c r="J52" s="8"/>
      <c r="K52" s="8"/>
      <c r="L52" s="8"/>
      <c r="M52" s="8"/>
      <c r="N52" s="8"/>
      <c r="O52" s="8"/>
      <c r="P52" s="8"/>
      <c r="Q52" s="8"/>
      <c r="R52" s="8"/>
      <c r="S52" s="8"/>
      <c r="T52" s="8"/>
      <c r="U52" s="8"/>
      <c r="V52" s="8"/>
      <c r="W52" s="8"/>
      <c r="X52" s="8"/>
    </row>
    <row r="53" spans="1:24" x14ac:dyDescent="0.25">
      <c r="A53" s="8"/>
      <c r="B53" s="8"/>
      <c r="C53" s="8"/>
      <c r="D53" s="8"/>
      <c r="E53" s="8"/>
      <c r="F53" s="8"/>
      <c r="G53" s="8"/>
      <c r="H53" s="8"/>
      <c r="I53" s="8"/>
      <c r="J53" s="8"/>
      <c r="K53" s="8"/>
      <c r="L53" s="8"/>
      <c r="M53" s="8"/>
      <c r="N53" s="8"/>
      <c r="O53" s="8"/>
      <c r="P53" s="8"/>
      <c r="Q53" s="8"/>
      <c r="R53" s="8"/>
      <c r="S53" s="8"/>
      <c r="T53" s="8"/>
      <c r="U53" s="8"/>
      <c r="V53" s="8"/>
      <c r="W53" s="8"/>
      <c r="X53" s="8"/>
    </row>
    <row r="54" spans="1:24" x14ac:dyDescent="0.25">
      <c r="A54" s="8"/>
      <c r="B54" s="8"/>
      <c r="C54" s="8"/>
      <c r="D54" s="8"/>
      <c r="E54" s="8"/>
      <c r="F54" s="8"/>
      <c r="G54" s="8"/>
      <c r="H54" s="8"/>
      <c r="I54" s="8"/>
      <c r="J54" s="8"/>
      <c r="K54" s="8"/>
      <c r="L54" s="8"/>
      <c r="M54" s="8"/>
      <c r="N54" s="8"/>
      <c r="O54" s="8"/>
      <c r="P54" s="8"/>
      <c r="Q54" s="8"/>
      <c r="R54" s="8"/>
      <c r="S54" s="8"/>
      <c r="T54" s="8"/>
      <c r="U54" s="8"/>
      <c r="V54" s="8"/>
      <c r="W54" s="8"/>
      <c r="X54" s="8"/>
    </row>
    <row r="55" spans="1:24" x14ac:dyDescent="0.25">
      <c r="A55" s="8"/>
      <c r="B55" s="8"/>
      <c r="C55" s="8"/>
      <c r="D55" s="8"/>
      <c r="E55" s="8"/>
      <c r="F55" s="8"/>
      <c r="G55" s="8"/>
      <c r="H55" s="8"/>
      <c r="I55" s="8"/>
      <c r="J55" s="8"/>
      <c r="K55" s="8"/>
      <c r="L55" s="8"/>
      <c r="M55" s="8"/>
      <c r="N55" s="8"/>
      <c r="O55" s="8"/>
      <c r="P55" s="8"/>
      <c r="Q55" s="8"/>
      <c r="R55" s="8"/>
      <c r="S55" s="8"/>
      <c r="T55" s="8"/>
      <c r="U55" s="8"/>
      <c r="V55" s="8"/>
      <c r="W55" s="8"/>
      <c r="X55" s="8"/>
    </row>
    <row r="56" spans="1:24" x14ac:dyDescent="0.25">
      <c r="A56" s="8"/>
      <c r="B56" s="8"/>
      <c r="C56" s="8"/>
      <c r="D56" s="8"/>
      <c r="E56" s="8"/>
      <c r="F56" s="8"/>
      <c r="G56" s="8"/>
      <c r="H56" s="8"/>
      <c r="I56" s="8"/>
      <c r="J56" s="8"/>
      <c r="K56" s="8"/>
      <c r="L56" s="8"/>
      <c r="M56" s="8"/>
      <c r="N56" s="8"/>
      <c r="O56" s="8"/>
      <c r="P56" s="8"/>
      <c r="Q56" s="8"/>
      <c r="R56" s="8"/>
      <c r="S56" s="8"/>
      <c r="T56" s="8"/>
      <c r="U56" s="8"/>
      <c r="V56" s="8"/>
      <c r="W56" s="8"/>
      <c r="X56" s="8"/>
    </row>
    <row r="57" spans="1:24" x14ac:dyDescent="0.25">
      <c r="A57" s="8"/>
      <c r="B57" s="8"/>
      <c r="C57" s="8"/>
      <c r="D57" s="8"/>
      <c r="E57" s="8"/>
      <c r="F57" s="8"/>
      <c r="G57" s="8"/>
      <c r="H57" s="8"/>
      <c r="I57" s="8"/>
      <c r="J57" s="8"/>
      <c r="K57" s="8"/>
      <c r="L57" s="8"/>
      <c r="M57" s="8"/>
      <c r="N57" s="8"/>
      <c r="O57" s="8"/>
      <c r="P57" s="8"/>
      <c r="Q57" s="8"/>
      <c r="R57" s="8"/>
      <c r="S57" s="8"/>
      <c r="T57" s="8"/>
      <c r="U57" s="8"/>
      <c r="V57" s="8"/>
      <c r="W57" s="8"/>
      <c r="X57" s="8"/>
    </row>
    <row r="58" spans="1:24" x14ac:dyDescent="0.25">
      <c r="A58" s="8"/>
      <c r="B58" s="8"/>
      <c r="C58" s="8"/>
      <c r="D58" s="8"/>
      <c r="E58" s="8"/>
      <c r="F58" s="8"/>
      <c r="G58" s="8"/>
      <c r="H58" s="8"/>
      <c r="I58" s="8"/>
      <c r="J58" s="8"/>
      <c r="K58" s="8"/>
      <c r="L58" s="8"/>
      <c r="M58" s="8"/>
      <c r="N58" s="8"/>
      <c r="O58" s="8"/>
      <c r="P58" s="8"/>
      <c r="Q58" s="8"/>
      <c r="R58" s="8"/>
      <c r="S58" s="8"/>
      <c r="T58" s="8"/>
      <c r="U58" s="8"/>
      <c r="V58" s="8"/>
      <c r="W58" s="8"/>
      <c r="X58" s="8"/>
    </row>
    <row r="59" spans="1:24" x14ac:dyDescent="0.25">
      <c r="A59" s="8"/>
      <c r="B59" s="8"/>
      <c r="C59" s="8"/>
      <c r="D59" s="8"/>
      <c r="E59" s="8"/>
      <c r="F59" s="8"/>
      <c r="G59" s="8"/>
      <c r="H59" s="8"/>
      <c r="I59" s="8"/>
      <c r="J59" s="8"/>
      <c r="K59" s="8"/>
      <c r="L59" s="8"/>
      <c r="M59" s="8"/>
      <c r="N59" s="8"/>
      <c r="O59" s="8"/>
      <c r="P59" s="8"/>
      <c r="Q59" s="8"/>
      <c r="R59" s="8"/>
      <c r="S59" s="8"/>
      <c r="T59" s="8"/>
      <c r="U59" s="8"/>
      <c r="V59" s="8"/>
      <c r="W59" s="8"/>
      <c r="X59" s="8"/>
    </row>
    <row r="60" spans="1:24" x14ac:dyDescent="0.25">
      <c r="A60" s="8"/>
      <c r="B60" s="8"/>
      <c r="C60" s="8"/>
      <c r="D60" s="8"/>
      <c r="E60" s="8"/>
      <c r="F60" s="8"/>
      <c r="G60" s="8"/>
      <c r="H60" s="8"/>
      <c r="I60" s="8"/>
      <c r="J60" s="8"/>
      <c r="K60" s="8"/>
      <c r="L60" s="8"/>
      <c r="M60" s="8"/>
      <c r="N60" s="8"/>
      <c r="O60" s="8"/>
      <c r="P60" s="8"/>
      <c r="Q60" s="8"/>
      <c r="R60" s="8"/>
      <c r="S60" s="8"/>
      <c r="T60" s="8"/>
      <c r="U60" s="8"/>
      <c r="V60" s="8"/>
      <c r="W60" s="8"/>
      <c r="X60" s="8"/>
    </row>
    <row r="61" spans="1:24" x14ac:dyDescent="0.25">
      <c r="A61" s="8"/>
      <c r="B61" s="8"/>
      <c r="C61" s="8"/>
      <c r="D61" s="8"/>
      <c r="E61" s="8"/>
      <c r="F61" s="8"/>
      <c r="G61" s="8"/>
      <c r="H61" s="8"/>
      <c r="I61" s="8"/>
      <c r="J61" s="8"/>
      <c r="K61" s="8"/>
      <c r="L61" s="8"/>
      <c r="M61" s="8"/>
      <c r="N61" s="8"/>
      <c r="O61" s="8"/>
      <c r="P61" s="8"/>
      <c r="Q61" s="8"/>
      <c r="R61" s="8"/>
      <c r="S61" s="8"/>
      <c r="T61" s="8"/>
      <c r="U61" s="8"/>
      <c r="V61" s="8"/>
      <c r="W61" s="8"/>
      <c r="X61" s="8"/>
    </row>
    <row r="62" spans="1:24" x14ac:dyDescent="0.25">
      <c r="A62" s="8"/>
      <c r="B62" s="8"/>
      <c r="C62" s="8"/>
      <c r="D62" s="8"/>
      <c r="E62" s="8"/>
      <c r="F62" s="8"/>
      <c r="G62" s="8"/>
      <c r="H62" s="8"/>
      <c r="I62" s="8"/>
      <c r="J62" s="8"/>
      <c r="K62" s="8"/>
      <c r="L62" s="8"/>
      <c r="M62" s="8"/>
      <c r="N62" s="8"/>
      <c r="O62" s="8"/>
      <c r="P62" s="8"/>
      <c r="Q62" s="8"/>
      <c r="R62" s="8"/>
      <c r="S62" s="8"/>
      <c r="T62" s="8"/>
      <c r="U62" s="8"/>
      <c r="V62" s="8"/>
      <c r="W62" s="8"/>
      <c r="X62" s="8"/>
    </row>
    <row r="63" spans="1:24" x14ac:dyDescent="0.25">
      <c r="A63" s="8"/>
      <c r="B63" s="8"/>
      <c r="C63" s="8"/>
      <c r="D63" s="8"/>
      <c r="E63" s="8"/>
      <c r="F63" s="8"/>
      <c r="G63" s="8"/>
      <c r="H63" s="8"/>
      <c r="I63" s="8"/>
      <c r="J63" s="8"/>
      <c r="K63" s="8"/>
      <c r="L63" s="8"/>
      <c r="M63" s="8"/>
      <c r="N63" s="8"/>
      <c r="O63" s="8"/>
      <c r="P63" s="8"/>
      <c r="Q63" s="8"/>
      <c r="R63" s="8"/>
      <c r="S63" s="8"/>
      <c r="T63" s="8"/>
      <c r="U63" s="8"/>
      <c r="V63" s="8"/>
      <c r="W63" s="8"/>
      <c r="X63" s="8"/>
    </row>
    <row r="64" spans="1:24" x14ac:dyDescent="0.25">
      <c r="A64" s="8"/>
      <c r="B64" s="8"/>
      <c r="C64" s="8"/>
      <c r="D64" s="8"/>
      <c r="E64" s="8"/>
      <c r="F64" s="8"/>
      <c r="G64" s="8"/>
      <c r="H64" s="8"/>
      <c r="I64" s="8"/>
      <c r="J64" s="8"/>
      <c r="K64" s="8"/>
      <c r="L64" s="8"/>
      <c r="M64" s="8"/>
      <c r="N64" s="8"/>
      <c r="O64" s="8"/>
      <c r="P64" s="8"/>
      <c r="Q64" s="8"/>
      <c r="R64" s="8"/>
      <c r="S64" s="8"/>
      <c r="T64" s="8"/>
      <c r="U64" s="8"/>
      <c r="V64" s="8"/>
      <c r="W64" s="8"/>
      <c r="X64" s="8"/>
    </row>
    <row r="65" spans="1:24" x14ac:dyDescent="0.25">
      <c r="A65" s="8"/>
      <c r="B65" s="8"/>
      <c r="C65" s="8"/>
      <c r="D65" s="8"/>
      <c r="E65" s="8"/>
      <c r="F65" s="8"/>
      <c r="G65" s="8"/>
      <c r="H65" s="8"/>
      <c r="I65" s="8"/>
      <c r="J65" s="8"/>
      <c r="K65" s="8"/>
      <c r="L65" s="8"/>
      <c r="M65" s="8"/>
      <c r="N65" s="8"/>
      <c r="O65" s="8"/>
      <c r="P65" s="8"/>
      <c r="Q65" s="8"/>
      <c r="R65" s="8"/>
      <c r="S65" s="8"/>
      <c r="T65" s="8"/>
      <c r="U65" s="8"/>
      <c r="V65" s="8"/>
      <c r="W65" s="8"/>
      <c r="X65" s="8"/>
    </row>
    <row r="66" spans="1:24" x14ac:dyDescent="0.25">
      <c r="A66" s="8"/>
      <c r="B66" s="8"/>
      <c r="C66" s="8"/>
      <c r="D66" s="8"/>
      <c r="E66" s="8"/>
      <c r="F66" s="8"/>
      <c r="G66" s="8"/>
      <c r="H66" s="8"/>
      <c r="I66" s="8"/>
      <c r="J66" s="8"/>
      <c r="K66" s="8"/>
      <c r="L66" s="8"/>
      <c r="M66" s="8"/>
      <c r="N66" s="8"/>
      <c r="O66" s="8"/>
      <c r="P66" s="8"/>
      <c r="Q66" s="8"/>
      <c r="R66" s="8"/>
      <c r="S66" s="8"/>
      <c r="T66" s="8"/>
      <c r="U66" s="8"/>
      <c r="V66" s="8"/>
      <c r="W66" s="8"/>
      <c r="X66" s="8"/>
    </row>
    <row r="67" spans="1:24" x14ac:dyDescent="0.25">
      <c r="A67" s="8"/>
      <c r="B67" s="8"/>
      <c r="C67" s="8"/>
      <c r="D67" s="8"/>
      <c r="E67" s="8"/>
      <c r="F67" s="8"/>
      <c r="G67" s="8"/>
      <c r="H67" s="8"/>
      <c r="I67" s="8"/>
      <c r="J67" s="8"/>
      <c r="K67" s="8"/>
      <c r="L67" s="8"/>
      <c r="M67" s="8"/>
      <c r="N67" s="8"/>
      <c r="O67" s="8"/>
      <c r="P67" s="8"/>
      <c r="Q67" s="8"/>
      <c r="R67" s="8"/>
      <c r="S67" s="8"/>
      <c r="T67" s="8"/>
      <c r="U67" s="8"/>
      <c r="V67" s="8"/>
      <c r="W67" s="8"/>
      <c r="X67" s="8"/>
    </row>
    <row r="68" spans="1:24" x14ac:dyDescent="0.25">
      <c r="A68" s="8"/>
      <c r="B68" s="8"/>
      <c r="C68" s="8"/>
      <c r="D68" s="8"/>
      <c r="E68" s="8"/>
      <c r="F68" s="8"/>
      <c r="G68" s="8"/>
      <c r="H68" s="8"/>
      <c r="I68" s="8"/>
      <c r="J68" s="8"/>
      <c r="K68" s="8"/>
      <c r="L68" s="8"/>
      <c r="M68" s="8"/>
      <c r="N68" s="8"/>
      <c r="O68" s="8"/>
      <c r="P68" s="8"/>
      <c r="Q68" s="8"/>
      <c r="R68" s="8"/>
      <c r="S68" s="8"/>
      <c r="T68" s="8"/>
      <c r="U68" s="8"/>
      <c r="V68" s="8"/>
      <c r="W68" s="8"/>
      <c r="X68" s="8"/>
    </row>
    <row r="69" spans="1:24" x14ac:dyDescent="0.25">
      <c r="A69" s="8"/>
      <c r="B69" s="8"/>
      <c r="C69" s="8"/>
      <c r="D69" s="8"/>
      <c r="E69" s="8"/>
      <c r="F69" s="8"/>
      <c r="G69" s="8"/>
      <c r="H69" s="8"/>
      <c r="I69" s="8"/>
      <c r="J69" s="8"/>
      <c r="K69" s="8"/>
      <c r="L69" s="8"/>
      <c r="M69" s="8"/>
      <c r="N69" s="8"/>
      <c r="O69" s="8"/>
      <c r="P69" s="8"/>
      <c r="Q69" s="8"/>
      <c r="R69" s="8"/>
      <c r="S69" s="8"/>
      <c r="T69" s="8"/>
      <c r="U69" s="8"/>
      <c r="V69" s="8"/>
      <c r="W69" s="8"/>
      <c r="X69" s="8"/>
    </row>
    <row r="70" spans="1:24" x14ac:dyDescent="0.25">
      <c r="A70" s="8"/>
      <c r="B70" s="8"/>
      <c r="C70" s="8"/>
      <c r="D70" s="8"/>
      <c r="E70" s="8"/>
      <c r="F70" s="8"/>
      <c r="G70" s="8"/>
      <c r="H70" s="8"/>
      <c r="I70" s="8"/>
      <c r="J70" s="8"/>
      <c r="K70" s="8"/>
      <c r="L70" s="8"/>
      <c r="M70" s="8"/>
      <c r="N70" s="8"/>
      <c r="O70" s="8"/>
      <c r="P70" s="8"/>
      <c r="Q70" s="8"/>
      <c r="R70" s="8"/>
      <c r="S70" s="8"/>
      <c r="T70" s="8"/>
      <c r="U70" s="8"/>
      <c r="V70" s="8"/>
      <c r="W70" s="8"/>
      <c r="X70" s="8"/>
    </row>
    <row r="71" spans="1:24" x14ac:dyDescent="0.25">
      <c r="A71" s="8"/>
      <c r="B71" s="8"/>
      <c r="C71" s="8"/>
      <c r="D71" s="8"/>
      <c r="E71" s="8"/>
      <c r="F71" s="8"/>
      <c r="G71" s="8"/>
      <c r="H71" s="8"/>
      <c r="I71" s="8"/>
      <c r="J71" s="8"/>
      <c r="K71" s="8"/>
      <c r="L71" s="8"/>
      <c r="M71" s="8"/>
      <c r="N71" s="8"/>
      <c r="O71" s="8"/>
      <c r="P71" s="8"/>
      <c r="Q71" s="8"/>
      <c r="R71" s="8"/>
      <c r="S71" s="8"/>
      <c r="T71" s="8"/>
      <c r="U71" s="8"/>
      <c r="V71" s="8"/>
      <c r="W71" s="8"/>
      <c r="X71" s="8"/>
    </row>
    <row r="72" spans="1:24" x14ac:dyDescent="0.25">
      <c r="A72" s="8"/>
      <c r="B72" s="8"/>
      <c r="C72" s="8"/>
      <c r="D72" s="8"/>
      <c r="E72" s="8"/>
      <c r="F72" s="8"/>
      <c r="G72" s="8"/>
      <c r="H72" s="8"/>
      <c r="I72" s="8"/>
      <c r="J72" s="8"/>
      <c r="K72" s="8"/>
      <c r="L72" s="8"/>
      <c r="M72" s="8"/>
      <c r="N72" s="8"/>
      <c r="O72" s="8"/>
      <c r="P72" s="8"/>
      <c r="Q72" s="8"/>
      <c r="R72" s="8"/>
      <c r="S72" s="8"/>
      <c r="T72" s="8"/>
      <c r="U72" s="8"/>
      <c r="V72" s="8"/>
      <c r="W72" s="8"/>
      <c r="X72" s="8"/>
    </row>
  </sheetData>
  <sheetProtection algorithmName="SHA-512" hashValue="my3rleApkIv8+PD1ab0YeUeZ6mymf6w2tibLqrqJwQhcS/Q34DI5jru5eTGMSakon3pCt3Pgx0RxIZItCPEvtQ==" saltValue="xp5l2ySs9Q5v3bV4Kk1y2g==" spinCount="100000" sheet="1" objects="1" scenarios="1"/>
  <mergeCells count="1">
    <mergeCell ref="C20:H20"/>
  </mergeCells>
  <hyperlinks>
    <hyperlink ref="C31" r:id="rId1" xr:uid="{B0F516CF-82B3-43BF-A0FC-C7A5B757BC3C}"/>
    <hyperlink ref="C32" r:id="rId2" xr:uid="{2EC7CA38-D5AE-4876-9E3E-701C2CD27456}"/>
    <hyperlink ref="C33" r:id="rId3" xr:uid="{B8FD0392-3AB7-4152-8079-412BD1441FF7}"/>
  </hyperlinks>
  <pageMargins left="0.45" right="0.45" top="0.5" bottom="0.5" header="0.3" footer="0.3"/>
  <pageSetup orientation="landscape" horizontalDpi="90" verticalDpi="90"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EBDB7-5299-4F16-BA09-9D4BC3C5E9E9}">
  <sheetPr>
    <tabColor rgb="FF00B0F0"/>
    <pageSetUpPr fitToPage="1"/>
  </sheetPr>
  <dimension ref="A1:AK103"/>
  <sheetViews>
    <sheetView zoomScale="80" zoomScaleNormal="80" workbookViewId="0">
      <selection activeCell="E12" sqref="E12"/>
    </sheetView>
  </sheetViews>
  <sheetFormatPr defaultColWidth="9.140625" defaultRowHeight="12.75" outlineLevelRow="1" outlineLevelCol="1" x14ac:dyDescent="0.2"/>
  <cols>
    <col min="1" max="1" width="2.42578125" style="20" customWidth="1"/>
    <col min="2" max="2" width="10" style="20" customWidth="1"/>
    <col min="3" max="3" width="11.85546875" style="20" customWidth="1"/>
    <col min="4" max="4" width="13.140625" style="20" customWidth="1"/>
    <col min="5" max="5" width="11" style="20" customWidth="1" outlineLevel="1"/>
    <col min="6" max="6" width="14.85546875" style="20" customWidth="1"/>
    <col min="7" max="7" width="10.7109375" style="20" customWidth="1" outlineLevel="1"/>
    <col min="8" max="8" width="10.85546875" style="20" customWidth="1"/>
    <col min="9" max="9" width="12.42578125" style="20" customWidth="1"/>
    <col min="10" max="10" width="12.5703125" style="20" customWidth="1"/>
    <col min="11" max="11" width="12" style="20" customWidth="1"/>
    <col min="12" max="12" width="13" style="20" customWidth="1" outlineLevel="1"/>
    <col min="13" max="13" width="15.42578125" style="20" customWidth="1"/>
    <col min="14" max="14" width="11.28515625" style="20" customWidth="1" outlineLevel="1"/>
    <col min="15" max="15" width="9.140625" style="20" customWidth="1"/>
    <col min="16" max="16" width="8.28515625" style="20" hidden="1" customWidth="1"/>
    <col min="17" max="17" width="13.28515625" style="20" hidden="1" customWidth="1"/>
    <col min="18" max="18" width="15" style="20" hidden="1" customWidth="1"/>
    <col min="19" max="19" width="10.5703125" style="20" hidden="1" customWidth="1"/>
    <col min="20" max="20" width="9.140625" style="20" customWidth="1" outlineLevel="1"/>
    <col min="21" max="21" width="28.140625" style="20" bestFit="1" customWidth="1" outlineLevel="1"/>
    <col min="22" max="22" width="14.28515625" style="20" customWidth="1" outlineLevel="1"/>
    <col min="23" max="23" width="12.7109375" style="20" customWidth="1" outlineLevel="1"/>
    <col min="24" max="24" width="11.42578125" style="20" customWidth="1" outlineLevel="1"/>
    <col min="25" max="25" width="17.28515625" style="20" customWidth="1" outlineLevel="1"/>
    <col min="26" max="26" width="13.5703125" style="20" customWidth="1" outlineLevel="1"/>
    <col min="27" max="28" width="11.42578125" style="20" customWidth="1" outlineLevel="1"/>
    <col min="29" max="29" width="13.140625" style="20" customWidth="1" outlineLevel="1"/>
    <col min="30" max="30" width="13" style="20" customWidth="1" outlineLevel="1"/>
    <col min="31" max="31" width="9.5703125" style="20" customWidth="1" outlineLevel="1"/>
    <col min="32" max="32" width="10.140625" style="20" customWidth="1" outlineLevel="1"/>
    <col min="33" max="33" width="9.5703125" style="20" customWidth="1" outlineLevel="1"/>
    <col min="34" max="34" width="7.85546875" style="20" customWidth="1" outlineLevel="1"/>
    <col min="35" max="35" width="8.140625" style="20" customWidth="1" outlineLevel="1"/>
    <col min="36" max="36" width="11.42578125" style="20" customWidth="1" outlineLevel="1"/>
    <col min="37" max="37" width="9.140625" style="20" customWidth="1" outlineLevel="1"/>
    <col min="38" max="38" width="0" style="20" hidden="1" customWidth="1"/>
    <col min="39" max="16384" width="9.140625" style="20"/>
  </cols>
  <sheetData>
    <row r="1" spans="1:24" ht="9" customHeight="1" x14ac:dyDescent="0.2">
      <c r="A1" s="18"/>
      <c r="B1" s="18"/>
      <c r="C1" s="18"/>
      <c r="D1" s="18"/>
      <c r="E1" s="18"/>
      <c r="F1" s="18"/>
      <c r="G1" s="18"/>
      <c r="H1" s="18"/>
      <c r="I1" s="18"/>
      <c r="J1" s="18"/>
      <c r="K1" s="18"/>
      <c r="L1" s="18"/>
      <c r="M1" s="18"/>
      <c r="N1" s="18"/>
      <c r="O1" s="19"/>
      <c r="P1" s="19"/>
      <c r="Q1" s="19"/>
      <c r="R1" s="19"/>
      <c r="S1" s="19"/>
    </row>
    <row r="2" spans="1:24" ht="6.75" customHeight="1" thickBot="1" x14ac:dyDescent="0.25">
      <c r="A2" s="18"/>
      <c r="B2" s="18"/>
      <c r="C2" s="18"/>
      <c r="D2" s="18"/>
      <c r="E2" s="18"/>
      <c r="F2" s="18"/>
      <c r="G2" s="18"/>
      <c r="H2" s="18"/>
      <c r="I2" s="18"/>
      <c r="J2" s="18"/>
      <c r="K2" s="18"/>
      <c r="L2" s="18"/>
      <c r="M2" s="18"/>
      <c r="N2" s="18"/>
      <c r="O2" s="18"/>
      <c r="P2" s="18"/>
      <c r="Q2" s="18"/>
      <c r="R2" s="18"/>
      <c r="S2" s="18"/>
      <c r="T2" s="21"/>
      <c r="U2" s="21"/>
      <c r="V2" s="21"/>
      <c r="W2" s="21"/>
      <c r="X2" s="21"/>
    </row>
    <row r="3" spans="1:24" ht="23.25" customHeight="1" thickTop="1" x14ac:dyDescent="0.2">
      <c r="A3" s="18"/>
      <c r="B3" s="144" t="s">
        <v>40</v>
      </c>
      <c r="C3" s="145"/>
      <c r="D3" s="145"/>
      <c r="E3" s="145"/>
      <c r="F3" s="145"/>
      <c r="G3" s="145"/>
      <c r="H3" s="145"/>
      <c r="I3" s="145"/>
      <c r="J3" s="145"/>
      <c r="K3" s="145"/>
      <c r="L3" s="145"/>
      <c r="M3" s="146"/>
      <c r="N3" s="18"/>
      <c r="O3" s="18"/>
      <c r="P3" s="18"/>
      <c r="Q3" s="18"/>
      <c r="R3" s="18"/>
      <c r="S3" s="18"/>
      <c r="T3" s="21"/>
      <c r="U3" s="21"/>
      <c r="V3" s="21"/>
      <c r="W3" s="21"/>
      <c r="X3" s="21"/>
    </row>
    <row r="4" spans="1:24" ht="12.75" customHeight="1" x14ac:dyDescent="0.2">
      <c r="A4" s="18"/>
      <c r="B4" s="147"/>
      <c r="C4" s="148"/>
      <c r="D4" s="148"/>
      <c r="E4" s="148"/>
      <c r="F4" s="148"/>
      <c r="G4" s="148"/>
      <c r="H4" s="148"/>
      <c r="I4" s="148"/>
      <c r="J4" s="148"/>
      <c r="K4" s="148"/>
      <c r="L4" s="148"/>
      <c r="M4" s="149"/>
      <c r="N4" s="18"/>
      <c r="O4" s="18"/>
      <c r="P4" s="18"/>
      <c r="Q4" s="18"/>
      <c r="R4" s="18"/>
      <c r="S4" s="18"/>
      <c r="T4" s="21"/>
      <c r="U4" s="21"/>
      <c r="V4" s="21"/>
      <c r="W4" s="21"/>
      <c r="X4" s="21"/>
    </row>
    <row r="5" spans="1:24" ht="25.5" customHeight="1" thickBot="1" x14ac:dyDescent="0.25">
      <c r="A5" s="18"/>
      <c r="B5" s="147"/>
      <c r="C5" s="148"/>
      <c r="D5" s="148"/>
      <c r="E5" s="148"/>
      <c r="F5" s="148"/>
      <c r="G5" s="148"/>
      <c r="H5" s="148"/>
      <c r="I5" s="148"/>
      <c r="J5" s="148"/>
      <c r="K5" s="148"/>
      <c r="L5" s="148"/>
      <c r="M5" s="149"/>
      <c r="N5" s="18"/>
      <c r="O5" s="18"/>
      <c r="P5" s="18"/>
      <c r="Q5" s="18"/>
      <c r="R5" s="18"/>
      <c r="S5" s="18"/>
      <c r="T5" s="21"/>
      <c r="U5" s="21"/>
      <c r="V5" s="21"/>
      <c r="W5" s="21"/>
      <c r="X5" s="21"/>
    </row>
    <row r="6" spans="1:24" ht="6" customHeight="1" thickTop="1" x14ac:dyDescent="0.25">
      <c r="A6" s="18"/>
      <c r="B6" s="22"/>
      <c r="C6" s="23"/>
      <c r="D6" s="23"/>
      <c r="E6" s="23"/>
      <c r="F6" s="24" t="s">
        <v>41</v>
      </c>
      <c r="G6" s="25"/>
      <c r="H6" s="24"/>
      <c r="I6" s="26"/>
      <c r="J6" s="23"/>
      <c r="K6" s="23"/>
      <c r="L6" s="23"/>
      <c r="M6" s="27"/>
      <c r="N6" s="28"/>
      <c r="O6" s="18"/>
      <c r="P6" s="18"/>
      <c r="Q6" s="18"/>
      <c r="R6" s="18"/>
      <c r="S6" s="18"/>
      <c r="T6" s="21"/>
      <c r="U6" s="21"/>
      <c r="V6" s="21"/>
      <c r="W6" s="21"/>
      <c r="X6" s="21"/>
    </row>
    <row r="7" spans="1:24" ht="15.75" customHeight="1" outlineLevel="1" x14ac:dyDescent="0.25">
      <c r="A7" s="18"/>
      <c r="B7" s="29">
        <f>ROUND(D7*F7/1000,3)</f>
        <v>0.84799999999999998</v>
      </c>
      <c r="C7" s="30"/>
      <c r="D7" s="31">
        <v>1515</v>
      </c>
      <c r="E7" s="32"/>
      <c r="F7" s="33">
        <f>ROUND($AH$28,2)</f>
        <v>0.56000000000000005</v>
      </c>
      <c r="G7" s="34">
        <v>1</v>
      </c>
      <c r="H7" s="18"/>
      <c r="I7" s="29">
        <f>B7</f>
        <v>0.84799999999999998</v>
      </c>
      <c r="J7" s="30"/>
      <c r="K7" s="31">
        <f>D7</f>
        <v>1515</v>
      </c>
      <c r="L7" s="32"/>
      <c r="M7" s="33">
        <f>F7</f>
        <v>0.56000000000000005</v>
      </c>
      <c r="N7" s="35">
        <f>G7</f>
        <v>1</v>
      </c>
      <c r="O7" s="18"/>
      <c r="P7" s="18"/>
      <c r="Q7" s="18"/>
      <c r="R7" s="18"/>
      <c r="S7" s="18"/>
      <c r="T7" s="21"/>
      <c r="U7" s="21"/>
      <c r="V7" s="21"/>
      <c r="W7" s="21"/>
      <c r="X7" s="21"/>
    </row>
    <row r="8" spans="1:24" ht="15" customHeight="1" outlineLevel="1" x14ac:dyDescent="0.25">
      <c r="A8" s="18"/>
      <c r="B8" s="36" t="s">
        <v>42</v>
      </c>
      <c r="C8" s="37"/>
      <c r="D8" s="38" t="s">
        <v>43</v>
      </c>
      <c r="E8" s="39"/>
      <c r="F8" s="40" t="s">
        <v>44</v>
      </c>
      <c r="G8" s="41" t="s">
        <v>45</v>
      </c>
      <c r="H8" s="18"/>
      <c r="I8" s="36" t="s">
        <v>42</v>
      </c>
      <c r="J8" s="37"/>
      <c r="K8" s="38" t="s">
        <v>43</v>
      </c>
      <c r="L8" s="39"/>
      <c r="M8" s="40" t="s">
        <v>44</v>
      </c>
      <c r="N8" s="42" t="s">
        <v>45</v>
      </c>
      <c r="O8" s="18"/>
      <c r="P8" s="43" t="s">
        <v>46</v>
      </c>
      <c r="Q8" s="18"/>
      <c r="R8" s="18"/>
      <c r="S8" s="18"/>
      <c r="T8" s="21"/>
      <c r="U8" s="21"/>
      <c r="V8" s="21"/>
      <c r="W8" s="21"/>
      <c r="X8" s="21"/>
    </row>
    <row r="9" spans="1:24" ht="15.75" x14ac:dyDescent="0.25">
      <c r="A9" s="18"/>
      <c r="B9" s="150" t="s">
        <v>47</v>
      </c>
      <c r="C9" s="151"/>
      <c r="D9" s="152"/>
      <c r="E9" s="44" t="s">
        <v>48</v>
      </c>
      <c r="F9" s="156" t="s">
        <v>49</v>
      </c>
      <c r="G9" s="45" t="s">
        <v>50</v>
      </c>
      <c r="H9" s="18"/>
      <c r="I9" s="150" t="s">
        <v>51</v>
      </c>
      <c r="J9" s="151"/>
      <c r="K9" s="152"/>
      <c r="L9" s="44" t="s">
        <v>48</v>
      </c>
      <c r="M9" s="156" t="s">
        <v>49</v>
      </c>
      <c r="N9" s="46" t="s">
        <v>50</v>
      </c>
      <c r="O9" s="18"/>
      <c r="P9" s="18" t="s">
        <v>52</v>
      </c>
      <c r="Q9" s="18"/>
      <c r="R9" s="18"/>
      <c r="S9" s="18"/>
      <c r="T9" s="21"/>
      <c r="U9" s="21"/>
      <c r="V9" s="21"/>
      <c r="W9" s="21"/>
      <c r="X9" s="21"/>
    </row>
    <row r="10" spans="1:24" ht="33" customHeight="1" thickBot="1" x14ac:dyDescent="0.3">
      <c r="A10" s="18"/>
      <c r="B10" s="153"/>
      <c r="C10" s="154"/>
      <c r="D10" s="155"/>
      <c r="E10" s="47" t="s">
        <v>53</v>
      </c>
      <c r="F10" s="157"/>
      <c r="G10" s="48" t="s">
        <v>54</v>
      </c>
      <c r="H10" s="49"/>
      <c r="I10" s="153"/>
      <c r="J10" s="154"/>
      <c r="K10" s="155"/>
      <c r="L10" s="47" t="s">
        <v>53</v>
      </c>
      <c r="M10" s="157"/>
      <c r="N10" s="48" t="s">
        <v>54</v>
      </c>
      <c r="O10" s="18"/>
      <c r="P10" s="50" t="s">
        <v>55</v>
      </c>
      <c r="Q10" s="51"/>
      <c r="R10" s="43" t="s">
        <v>56</v>
      </c>
      <c r="S10" s="18" t="s">
        <v>57</v>
      </c>
      <c r="T10" s="21"/>
      <c r="U10" s="21"/>
      <c r="V10" s="21"/>
      <c r="W10" s="21"/>
      <c r="X10" s="21"/>
    </row>
    <row r="11" spans="1:24" ht="15.75" x14ac:dyDescent="0.25">
      <c r="A11" s="18"/>
      <c r="B11" s="52">
        <v>0</v>
      </c>
      <c r="C11" s="53" t="s">
        <v>58</v>
      </c>
      <c r="D11" s="54">
        <f>B11+300</f>
        <v>300</v>
      </c>
      <c r="E11" s="55">
        <f>(B11+D11)/2</f>
        <v>150</v>
      </c>
      <c r="F11" s="56">
        <f>$F$7*$E11/1000*$D$7*$G$7</f>
        <v>127.26000000000003</v>
      </c>
      <c r="G11" s="57">
        <f t="shared" ref="G11:G16" si="0">ROUND(E11*$F$7/1000,3)</f>
        <v>8.4000000000000005E-2</v>
      </c>
      <c r="H11" s="58"/>
      <c r="I11" s="59">
        <v>6000</v>
      </c>
      <c r="J11" s="60" t="s">
        <v>58</v>
      </c>
      <c r="K11" s="61">
        <f>I11+1750</f>
        <v>7750</v>
      </c>
      <c r="L11" s="62">
        <f>(I11+K11)/2</f>
        <v>6875</v>
      </c>
      <c r="M11" s="56">
        <f>ROUND($M$7*$L11/1000*$K$7,0)</f>
        <v>5833</v>
      </c>
      <c r="N11" s="63">
        <f t="shared" ref="N11:N16" si="1">ROUND(L11*$M$7/1000,3)</f>
        <v>3.85</v>
      </c>
      <c r="P11" s="64"/>
      <c r="Q11" s="64"/>
      <c r="R11" s="65">
        <f t="shared" ref="R11:R30" si="2">F11/G11</f>
        <v>1515.0000000000002</v>
      </c>
      <c r="S11" s="66">
        <f>M11/N11</f>
        <v>1515.0649350649351</v>
      </c>
      <c r="T11" s="21"/>
      <c r="U11" s="21"/>
      <c r="V11" s="21"/>
      <c r="W11" s="21"/>
      <c r="X11" s="21"/>
    </row>
    <row r="12" spans="1:24" ht="15.75" x14ac:dyDescent="0.25">
      <c r="A12" s="18"/>
      <c r="B12" s="67">
        <f>D11</f>
        <v>300</v>
      </c>
      <c r="C12" s="68" t="s">
        <v>58</v>
      </c>
      <c r="D12" s="69">
        <f>B12+300</f>
        <v>600</v>
      </c>
      <c r="E12" s="70">
        <f>(B12+D12)/2</f>
        <v>450</v>
      </c>
      <c r="F12" s="71">
        <f t="shared" ref="F12:F30" si="3">$F$7*$E12/1000*$D$7*$G$7</f>
        <v>381.78000000000003</v>
      </c>
      <c r="G12" s="72">
        <f t="shared" si="0"/>
        <v>0.252</v>
      </c>
      <c r="H12" s="58"/>
      <c r="I12" s="73">
        <f>K11</f>
        <v>7750</v>
      </c>
      <c r="J12" s="74" t="s">
        <v>58</v>
      </c>
      <c r="K12" s="75">
        <f>I12+1750</f>
        <v>9500</v>
      </c>
      <c r="L12" s="70">
        <f>(I12+K12)/2</f>
        <v>8625</v>
      </c>
      <c r="M12" s="71">
        <f t="shared" ref="M12:M30" si="4">ROUND($M$7*$L12/1000*$K$7,0)</f>
        <v>7317</v>
      </c>
      <c r="N12" s="76">
        <f t="shared" si="1"/>
        <v>4.83</v>
      </c>
      <c r="O12" s="64"/>
      <c r="P12" s="64"/>
      <c r="Q12" s="64"/>
      <c r="R12" s="65">
        <f t="shared" si="2"/>
        <v>1515</v>
      </c>
      <c r="S12" s="66">
        <f t="shared" ref="S12:S30" si="5">M12/N12</f>
        <v>1514.9068322981366</v>
      </c>
      <c r="T12" s="21"/>
      <c r="U12" s="21"/>
      <c r="V12" s="21"/>
      <c r="W12" s="21"/>
      <c r="X12" s="21"/>
    </row>
    <row r="13" spans="1:24" ht="15.75" x14ac:dyDescent="0.25">
      <c r="A13" s="18"/>
      <c r="B13" s="52">
        <f>D12</f>
        <v>600</v>
      </c>
      <c r="C13" s="53" t="s">
        <v>58</v>
      </c>
      <c r="D13" s="54">
        <f t="shared" ref="D13:D30" si="6">B13+300</f>
        <v>900</v>
      </c>
      <c r="E13" s="55">
        <f t="shared" ref="E13:E30" si="7">(B13+D13)/2</f>
        <v>750</v>
      </c>
      <c r="F13" s="56">
        <f t="shared" si="3"/>
        <v>636.30000000000007</v>
      </c>
      <c r="G13" s="77">
        <f t="shared" si="0"/>
        <v>0.42</v>
      </c>
      <c r="H13" s="58"/>
      <c r="I13" s="78">
        <f t="shared" ref="I13:I30" si="8">K12</f>
        <v>9500</v>
      </c>
      <c r="J13" s="79" t="s">
        <v>58</v>
      </c>
      <c r="K13" s="80">
        <f t="shared" ref="K13:K30" si="9">I13+1750</f>
        <v>11250</v>
      </c>
      <c r="L13" s="55">
        <f t="shared" ref="L13:L30" si="10">(I13+K13)/2</f>
        <v>10375</v>
      </c>
      <c r="M13" s="56">
        <f t="shared" si="4"/>
        <v>8802</v>
      </c>
      <c r="N13" s="81">
        <f t="shared" si="1"/>
        <v>5.81</v>
      </c>
      <c r="O13" s="64"/>
      <c r="P13" s="64"/>
      <c r="Q13" s="64"/>
      <c r="R13" s="65">
        <f t="shared" si="2"/>
        <v>1515.0000000000002</v>
      </c>
      <c r="S13" s="66">
        <f t="shared" si="5"/>
        <v>1514.9741824440621</v>
      </c>
      <c r="T13" s="21" t="s">
        <v>59</v>
      </c>
      <c r="U13" s="21"/>
      <c r="V13" s="21"/>
      <c r="W13" s="21"/>
      <c r="X13" s="21"/>
    </row>
    <row r="14" spans="1:24" ht="15.75" x14ac:dyDescent="0.25">
      <c r="A14" s="18"/>
      <c r="B14" s="67">
        <f t="shared" ref="B14:B29" si="11">D13</f>
        <v>900</v>
      </c>
      <c r="C14" s="68" t="s">
        <v>58</v>
      </c>
      <c r="D14" s="69">
        <f t="shared" si="6"/>
        <v>1200</v>
      </c>
      <c r="E14" s="70">
        <f t="shared" si="7"/>
        <v>1050</v>
      </c>
      <c r="F14" s="71">
        <f t="shared" si="3"/>
        <v>890.81999999999994</v>
      </c>
      <c r="G14" s="82">
        <f t="shared" si="0"/>
        <v>0.58799999999999997</v>
      </c>
      <c r="H14" s="58"/>
      <c r="I14" s="73">
        <f t="shared" si="8"/>
        <v>11250</v>
      </c>
      <c r="J14" s="74" t="s">
        <v>58</v>
      </c>
      <c r="K14" s="75">
        <f t="shared" si="9"/>
        <v>13000</v>
      </c>
      <c r="L14" s="70">
        <f t="shared" si="10"/>
        <v>12125</v>
      </c>
      <c r="M14" s="71">
        <f t="shared" si="4"/>
        <v>10287</v>
      </c>
      <c r="N14" s="82">
        <f t="shared" si="1"/>
        <v>6.79</v>
      </c>
      <c r="O14" s="64"/>
      <c r="P14" s="64"/>
      <c r="Q14" s="64"/>
      <c r="R14" s="65">
        <f t="shared" si="2"/>
        <v>1515</v>
      </c>
      <c r="S14" s="66">
        <f t="shared" si="5"/>
        <v>1515.0220913107512</v>
      </c>
      <c r="T14" s="21" t="s">
        <v>60</v>
      </c>
      <c r="U14" s="21"/>
      <c r="V14" s="21"/>
      <c r="W14" s="21"/>
      <c r="X14" s="21"/>
    </row>
    <row r="15" spans="1:24" ht="15.75" x14ac:dyDescent="0.25">
      <c r="A15" s="18"/>
      <c r="B15" s="52">
        <f t="shared" si="11"/>
        <v>1200</v>
      </c>
      <c r="C15" s="53" t="s">
        <v>58</v>
      </c>
      <c r="D15" s="54">
        <f t="shared" si="6"/>
        <v>1500</v>
      </c>
      <c r="E15" s="55">
        <f t="shared" si="7"/>
        <v>1350</v>
      </c>
      <c r="F15" s="56">
        <f t="shared" si="3"/>
        <v>1145.3400000000001</v>
      </c>
      <c r="G15" s="77">
        <f t="shared" si="0"/>
        <v>0.75600000000000001</v>
      </c>
      <c r="H15" s="58"/>
      <c r="I15" s="78">
        <f t="shared" si="8"/>
        <v>13000</v>
      </c>
      <c r="J15" s="79" t="s">
        <v>58</v>
      </c>
      <c r="K15" s="80">
        <f t="shared" si="9"/>
        <v>14750</v>
      </c>
      <c r="L15" s="55">
        <f t="shared" si="10"/>
        <v>13875</v>
      </c>
      <c r="M15" s="56">
        <f t="shared" si="4"/>
        <v>11772</v>
      </c>
      <c r="N15" s="77">
        <f t="shared" si="1"/>
        <v>7.77</v>
      </c>
      <c r="O15" s="64"/>
      <c r="P15" s="64"/>
      <c r="Q15" s="64"/>
      <c r="R15" s="65">
        <f t="shared" si="2"/>
        <v>1515.0000000000002</v>
      </c>
      <c r="S15" s="66">
        <f t="shared" si="5"/>
        <v>1515.0579150579151</v>
      </c>
      <c r="T15" s="21" t="s">
        <v>61</v>
      </c>
      <c r="U15" s="21"/>
      <c r="V15" s="21"/>
      <c r="W15" s="21"/>
      <c r="X15" s="21"/>
    </row>
    <row r="16" spans="1:24" ht="15.75" x14ac:dyDescent="0.25">
      <c r="A16" s="18"/>
      <c r="B16" s="67">
        <f t="shared" si="11"/>
        <v>1500</v>
      </c>
      <c r="C16" s="68" t="s">
        <v>58</v>
      </c>
      <c r="D16" s="69">
        <f t="shared" si="6"/>
        <v>1800</v>
      </c>
      <c r="E16" s="70">
        <f t="shared" si="7"/>
        <v>1650</v>
      </c>
      <c r="F16" s="71">
        <f t="shared" si="3"/>
        <v>1399.8600000000001</v>
      </c>
      <c r="G16" s="82">
        <f t="shared" si="0"/>
        <v>0.92400000000000004</v>
      </c>
      <c r="H16" s="58"/>
      <c r="I16" s="73">
        <f t="shared" si="8"/>
        <v>14750</v>
      </c>
      <c r="J16" s="74" t="s">
        <v>58</v>
      </c>
      <c r="K16" s="75">
        <f t="shared" si="9"/>
        <v>16500</v>
      </c>
      <c r="L16" s="70">
        <f t="shared" si="10"/>
        <v>15625</v>
      </c>
      <c r="M16" s="71">
        <f t="shared" si="4"/>
        <v>13256</v>
      </c>
      <c r="N16" s="82">
        <f t="shared" si="1"/>
        <v>8.75</v>
      </c>
      <c r="O16" s="64"/>
      <c r="P16" s="64"/>
      <c r="Q16" s="64"/>
      <c r="R16" s="65">
        <f t="shared" si="2"/>
        <v>1515</v>
      </c>
      <c r="S16" s="66">
        <f t="shared" si="5"/>
        <v>1514.9714285714285</v>
      </c>
      <c r="T16" s="21"/>
      <c r="U16" s="21"/>
      <c r="V16" s="21"/>
      <c r="W16" s="21"/>
      <c r="X16" s="21"/>
    </row>
    <row r="17" spans="1:36" ht="15.75" x14ac:dyDescent="0.25">
      <c r="A17" s="18"/>
      <c r="B17" s="52">
        <f t="shared" si="11"/>
        <v>1800</v>
      </c>
      <c r="C17" s="53" t="s">
        <v>58</v>
      </c>
      <c r="D17" s="54">
        <f t="shared" si="6"/>
        <v>2100</v>
      </c>
      <c r="E17" s="55">
        <f t="shared" si="7"/>
        <v>1950</v>
      </c>
      <c r="F17" s="56">
        <f t="shared" si="3"/>
        <v>1654.38</v>
      </c>
      <c r="G17" s="77">
        <f>ROUND(E17*$F$7/1000,4)</f>
        <v>1.0920000000000001</v>
      </c>
      <c r="H17" s="58"/>
      <c r="I17" s="78">
        <f t="shared" si="8"/>
        <v>16500</v>
      </c>
      <c r="J17" s="79" t="s">
        <v>58</v>
      </c>
      <c r="K17" s="80">
        <f t="shared" si="9"/>
        <v>18250</v>
      </c>
      <c r="L17" s="55">
        <f t="shared" si="10"/>
        <v>17375</v>
      </c>
      <c r="M17" s="56">
        <f t="shared" si="4"/>
        <v>14741</v>
      </c>
      <c r="N17" s="77">
        <f>ROUND(L17*$M$7/1000,4)</f>
        <v>9.73</v>
      </c>
      <c r="O17" s="64"/>
      <c r="P17" s="64"/>
      <c r="Q17" s="64"/>
      <c r="R17" s="65">
        <f t="shared" si="2"/>
        <v>1515</v>
      </c>
      <c r="S17" s="66">
        <f t="shared" si="5"/>
        <v>1515.0051387461458</v>
      </c>
      <c r="T17" s="21" t="s">
        <v>62</v>
      </c>
      <c r="U17" s="21"/>
      <c r="V17" s="21"/>
      <c r="W17" s="21"/>
      <c r="X17" s="21"/>
    </row>
    <row r="18" spans="1:36" ht="15.75" x14ac:dyDescent="0.25">
      <c r="A18" s="18"/>
      <c r="B18" s="67">
        <f t="shared" si="11"/>
        <v>2100</v>
      </c>
      <c r="C18" s="68" t="s">
        <v>58</v>
      </c>
      <c r="D18" s="69">
        <f t="shared" si="6"/>
        <v>2400</v>
      </c>
      <c r="E18" s="70">
        <f t="shared" si="7"/>
        <v>2250</v>
      </c>
      <c r="F18" s="71">
        <f t="shared" si="3"/>
        <v>1908.9000000000003</v>
      </c>
      <c r="G18" s="82">
        <f t="shared" ref="G18:G30" si="12">ROUND(E18*$F$7/1000,4)</f>
        <v>1.26</v>
      </c>
      <c r="H18" s="58"/>
      <c r="I18" s="73">
        <f t="shared" si="8"/>
        <v>18250</v>
      </c>
      <c r="J18" s="74" t="s">
        <v>58</v>
      </c>
      <c r="K18" s="75">
        <f t="shared" si="9"/>
        <v>20000</v>
      </c>
      <c r="L18" s="70">
        <f t="shared" si="10"/>
        <v>19125</v>
      </c>
      <c r="M18" s="71">
        <f t="shared" si="4"/>
        <v>16226</v>
      </c>
      <c r="N18" s="82">
        <f t="shared" ref="N18:N30" si="13">ROUND(L18*$M$7/1000,4)</f>
        <v>10.71</v>
      </c>
      <c r="O18" s="64"/>
      <c r="P18" s="64"/>
      <c r="Q18" s="64"/>
      <c r="R18" s="65">
        <f t="shared" si="2"/>
        <v>1515.0000000000002</v>
      </c>
      <c r="S18" s="66">
        <f t="shared" si="5"/>
        <v>1515.0326797385619</v>
      </c>
      <c r="T18" s="21" t="s">
        <v>63</v>
      </c>
      <c r="U18" s="21"/>
      <c r="V18" s="21"/>
      <c r="W18" s="21"/>
      <c r="X18" s="21"/>
    </row>
    <row r="19" spans="1:36" ht="15.75" x14ac:dyDescent="0.25">
      <c r="A19" s="18"/>
      <c r="B19" s="52">
        <f t="shared" si="11"/>
        <v>2400</v>
      </c>
      <c r="C19" s="53" t="s">
        <v>58</v>
      </c>
      <c r="D19" s="54">
        <f t="shared" si="6"/>
        <v>2700</v>
      </c>
      <c r="E19" s="55">
        <f t="shared" si="7"/>
        <v>2550</v>
      </c>
      <c r="F19" s="56">
        <f t="shared" si="3"/>
        <v>2163.42</v>
      </c>
      <c r="G19" s="77">
        <f t="shared" si="12"/>
        <v>1.4279999999999999</v>
      </c>
      <c r="H19" s="58"/>
      <c r="I19" s="78">
        <f t="shared" si="8"/>
        <v>20000</v>
      </c>
      <c r="J19" s="79" t="s">
        <v>58</v>
      </c>
      <c r="K19" s="80">
        <f t="shared" si="9"/>
        <v>21750</v>
      </c>
      <c r="L19" s="55">
        <f t="shared" si="10"/>
        <v>20875</v>
      </c>
      <c r="M19" s="56">
        <f t="shared" si="4"/>
        <v>17710</v>
      </c>
      <c r="N19" s="77">
        <f t="shared" si="13"/>
        <v>11.69</v>
      </c>
      <c r="O19" s="64"/>
      <c r="P19" s="64"/>
      <c r="Q19" s="64"/>
      <c r="R19" s="65">
        <f t="shared" si="2"/>
        <v>1515.0000000000002</v>
      </c>
      <c r="S19" s="66">
        <f t="shared" si="5"/>
        <v>1514.9700598802397</v>
      </c>
      <c r="T19" s="21"/>
      <c r="U19" s="21"/>
      <c r="V19" s="21" t="s">
        <v>64</v>
      </c>
      <c r="W19" s="21" t="s">
        <v>64</v>
      </c>
      <c r="X19" s="21" t="s">
        <v>65</v>
      </c>
      <c r="Y19" s="20" t="s">
        <v>66</v>
      </c>
      <c r="Z19" s="20" t="s">
        <v>67</v>
      </c>
      <c r="AA19" s="20" t="s">
        <v>67</v>
      </c>
      <c r="AB19" s="20" t="s">
        <v>68</v>
      </c>
      <c r="AC19" s="20" t="s">
        <v>69</v>
      </c>
      <c r="AD19" s="20" t="s">
        <v>70</v>
      </c>
      <c r="AE19" s="20" t="s">
        <v>69</v>
      </c>
      <c r="AF19" s="20" t="s">
        <v>71</v>
      </c>
      <c r="AG19" s="20" t="s">
        <v>71</v>
      </c>
      <c r="AH19" s="20" t="s">
        <v>72</v>
      </c>
      <c r="AI19" s="20" t="s">
        <v>72</v>
      </c>
      <c r="AJ19" s="83" t="s">
        <v>73</v>
      </c>
    </row>
    <row r="20" spans="1:36" ht="15.75" x14ac:dyDescent="0.25">
      <c r="A20" s="18"/>
      <c r="B20" s="67">
        <f t="shared" si="11"/>
        <v>2700</v>
      </c>
      <c r="C20" s="68" t="s">
        <v>58</v>
      </c>
      <c r="D20" s="69">
        <f t="shared" si="6"/>
        <v>3000</v>
      </c>
      <c r="E20" s="70">
        <f t="shared" si="7"/>
        <v>2850</v>
      </c>
      <c r="F20" s="71">
        <f t="shared" si="3"/>
        <v>2417.9400000000005</v>
      </c>
      <c r="G20" s="82">
        <f t="shared" si="12"/>
        <v>1.5960000000000001</v>
      </c>
      <c r="H20" s="58"/>
      <c r="I20" s="73">
        <f t="shared" si="8"/>
        <v>21750</v>
      </c>
      <c r="J20" s="74" t="s">
        <v>58</v>
      </c>
      <c r="K20" s="75">
        <f t="shared" si="9"/>
        <v>23500</v>
      </c>
      <c r="L20" s="70">
        <f t="shared" si="10"/>
        <v>22625</v>
      </c>
      <c r="M20" s="71">
        <f t="shared" si="4"/>
        <v>19195</v>
      </c>
      <c r="N20" s="82">
        <f t="shared" si="13"/>
        <v>12.67</v>
      </c>
      <c r="O20" s="64"/>
      <c r="P20" s="64"/>
      <c r="Q20" s="64"/>
      <c r="R20" s="65">
        <f t="shared" si="2"/>
        <v>1515.0000000000002</v>
      </c>
      <c r="S20" s="66">
        <f t="shared" si="5"/>
        <v>1514.9960536700869</v>
      </c>
      <c r="T20" s="21" t="s">
        <v>74</v>
      </c>
      <c r="U20" s="21"/>
      <c r="V20" s="21" t="s">
        <v>75</v>
      </c>
      <c r="W20" s="21" t="s">
        <v>76</v>
      </c>
      <c r="X20" s="21" t="s">
        <v>77</v>
      </c>
      <c r="Y20" s="20" t="s">
        <v>78</v>
      </c>
      <c r="Z20" s="20" t="s">
        <v>79</v>
      </c>
      <c r="AA20" s="20" t="s">
        <v>80</v>
      </c>
      <c r="AB20" s="20" t="s">
        <v>81</v>
      </c>
      <c r="AC20" s="20" t="s">
        <v>82</v>
      </c>
      <c r="AD20" s="20" t="s">
        <v>83</v>
      </c>
      <c r="AE20" s="20" t="s">
        <v>84</v>
      </c>
      <c r="AF20" s="20" t="s">
        <v>85</v>
      </c>
      <c r="AG20" s="20" t="s">
        <v>84</v>
      </c>
      <c r="AH20" s="20" t="s">
        <v>86</v>
      </c>
      <c r="AI20" s="20" t="s">
        <v>87</v>
      </c>
      <c r="AJ20" s="83" t="s">
        <v>88</v>
      </c>
    </row>
    <row r="21" spans="1:36" ht="15.75" x14ac:dyDescent="0.25">
      <c r="A21" s="18"/>
      <c r="B21" s="52">
        <f t="shared" si="11"/>
        <v>3000</v>
      </c>
      <c r="C21" s="53" t="s">
        <v>58</v>
      </c>
      <c r="D21" s="54">
        <f t="shared" si="6"/>
        <v>3300</v>
      </c>
      <c r="E21" s="55">
        <f t="shared" si="7"/>
        <v>3150</v>
      </c>
      <c r="F21" s="56">
        <f t="shared" si="3"/>
        <v>2672.4600000000005</v>
      </c>
      <c r="G21" s="77">
        <f t="shared" si="12"/>
        <v>1.764</v>
      </c>
      <c r="H21" s="58"/>
      <c r="I21" s="78">
        <f t="shared" si="8"/>
        <v>23500</v>
      </c>
      <c r="J21" s="79" t="s">
        <v>58</v>
      </c>
      <c r="K21" s="80">
        <f t="shared" si="9"/>
        <v>25250</v>
      </c>
      <c r="L21" s="55">
        <f t="shared" si="10"/>
        <v>24375</v>
      </c>
      <c r="M21" s="56">
        <f t="shared" si="4"/>
        <v>20680</v>
      </c>
      <c r="N21" s="77">
        <f t="shared" si="13"/>
        <v>13.65</v>
      </c>
      <c r="O21" s="64"/>
      <c r="P21" s="64"/>
      <c r="Q21" s="64"/>
      <c r="R21" s="65">
        <f t="shared" si="2"/>
        <v>1515.0000000000002</v>
      </c>
      <c r="S21" s="66">
        <f t="shared" si="5"/>
        <v>1515.018315018315</v>
      </c>
      <c r="T21" s="21" t="s">
        <v>89</v>
      </c>
      <c r="U21" s="21" t="s">
        <v>90</v>
      </c>
      <c r="V21" s="21">
        <v>4.3</v>
      </c>
      <c r="W21" s="21">
        <v>26.1</v>
      </c>
      <c r="X21" s="21">
        <v>39300</v>
      </c>
      <c r="Y21" s="84">
        <f>X21/V21</f>
        <v>9139.5348837209312</v>
      </c>
      <c r="Z21" s="85">
        <v>8389</v>
      </c>
      <c r="AA21" s="85">
        <f>Z21/V21</f>
        <v>1950.9302325581396</v>
      </c>
      <c r="AB21" s="86">
        <v>200</v>
      </c>
      <c r="AC21" s="20">
        <v>2.0099999999999998</v>
      </c>
      <c r="AD21" s="86">
        <v>200</v>
      </c>
      <c r="AE21" s="20">
        <f>AC21*(AB21/AD21)</f>
        <v>2.0099999999999998</v>
      </c>
      <c r="AF21" s="86">
        <f>AB21*V21</f>
        <v>860</v>
      </c>
      <c r="AG21" s="86">
        <f>AD21*V21</f>
        <v>860</v>
      </c>
      <c r="AH21" s="20" t="s">
        <v>91</v>
      </c>
      <c r="AI21" s="20" t="s">
        <v>91</v>
      </c>
      <c r="AJ21" s="20">
        <f>V43+X43</f>
        <v>6445</v>
      </c>
    </row>
    <row r="22" spans="1:36" ht="15.75" x14ac:dyDescent="0.25">
      <c r="A22" s="18"/>
      <c r="B22" s="67">
        <f t="shared" si="11"/>
        <v>3300</v>
      </c>
      <c r="C22" s="68" t="s">
        <v>58</v>
      </c>
      <c r="D22" s="69">
        <f t="shared" si="6"/>
        <v>3600</v>
      </c>
      <c r="E22" s="70">
        <f t="shared" si="7"/>
        <v>3450</v>
      </c>
      <c r="F22" s="71">
        <f t="shared" si="3"/>
        <v>2926.98</v>
      </c>
      <c r="G22" s="82">
        <f t="shared" si="12"/>
        <v>1.9319999999999999</v>
      </c>
      <c r="H22" s="58"/>
      <c r="I22" s="73">
        <f t="shared" si="8"/>
        <v>25250</v>
      </c>
      <c r="J22" s="74" t="s">
        <v>58</v>
      </c>
      <c r="K22" s="75">
        <f t="shared" si="9"/>
        <v>27000</v>
      </c>
      <c r="L22" s="70">
        <f t="shared" si="10"/>
        <v>26125</v>
      </c>
      <c r="M22" s="71">
        <f t="shared" si="4"/>
        <v>22164</v>
      </c>
      <c r="N22" s="82">
        <f t="shared" si="13"/>
        <v>14.63</v>
      </c>
      <c r="O22" s="64"/>
      <c r="P22" s="64"/>
      <c r="Q22" s="64"/>
      <c r="R22" s="65">
        <f t="shared" si="2"/>
        <v>1515</v>
      </c>
      <c r="S22" s="66">
        <f t="shared" si="5"/>
        <v>1514.9692412850306</v>
      </c>
      <c r="T22" s="21" t="s">
        <v>92</v>
      </c>
      <c r="U22" s="21" t="s">
        <v>93</v>
      </c>
      <c r="V22" s="21">
        <v>3.6</v>
      </c>
      <c r="W22" s="21">
        <v>1.4</v>
      </c>
      <c r="X22" s="21">
        <v>33000</v>
      </c>
      <c r="Y22" s="84">
        <f>X22/V22</f>
        <v>9166.6666666666661</v>
      </c>
      <c r="Z22" s="85">
        <v>16028</v>
      </c>
      <c r="AA22" s="85">
        <f>Z22/V22</f>
        <v>4452.2222222222217</v>
      </c>
      <c r="AB22" s="86">
        <v>1000</v>
      </c>
      <c r="AC22" s="20">
        <v>3.9</v>
      </c>
      <c r="AD22" s="86">
        <v>1000</v>
      </c>
      <c r="AE22" s="20">
        <f>AC22*(AB22/AD22)</f>
        <v>3.9</v>
      </c>
      <c r="AF22" s="86">
        <f>AB22*V22</f>
        <v>3600</v>
      </c>
      <c r="AG22" s="86">
        <f>AD22*V22</f>
        <v>3600</v>
      </c>
      <c r="AH22" s="20" t="s">
        <v>91</v>
      </c>
      <c r="AI22" s="20" t="s">
        <v>91</v>
      </c>
      <c r="AJ22" s="20">
        <f>V62+X62</f>
        <v>10226</v>
      </c>
    </row>
    <row r="23" spans="1:36" ht="15.75" x14ac:dyDescent="0.25">
      <c r="A23" s="18"/>
      <c r="B23" s="52">
        <f t="shared" si="11"/>
        <v>3600</v>
      </c>
      <c r="C23" s="53" t="s">
        <v>58</v>
      </c>
      <c r="D23" s="54">
        <f t="shared" si="6"/>
        <v>3900</v>
      </c>
      <c r="E23" s="55">
        <f t="shared" si="7"/>
        <v>3750</v>
      </c>
      <c r="F23" s="56">
        <f t="shared" si="3"/>
        <v>3181.5</v>
      </c>
      <c r="G23" s="77">
        <f t="shared" si="12"/>
        <v>2.1</v>
      </c>
      <c r="H23" s="58"/>
      <c r="I23" s="78">
        <f t="shared" si="8"/>
        <v>27000</v>
      </c>
      <c r="J23" s="79" t="s">
        <v>58</v>
      </c>
      <c r="K23" s="80">
        <f t="shared" si="9"/>
        <v>28750</v>
      </c>
      <c r="L23" s="55">
        <f t="shared" si="10"/>
        <v>27875</v>
      </c>
      <c r="M23" s="56">
        <f t="shared" si="4"/>
        <v>23649</v>
      </c>
      <c r="N23" s="77">
        <f t="shared" si="13"/>
        <v>15.61</v>
      </c>
      <c r="O23" s="64"/>
      <c r="P23" s="64"/>
      <c r="Q23" s="64"/>
      <c r="R23" s="65">
        <f t="shared" si="2"/>
        <v>1515</v>
      </c>
      <c r="S23" s="66">
        <f t="shared" si="5"/>
        <v>1514.9903907751443</v>
      </c>
      <c r="T23" s="21" t="s">
        <v>94</v>
      </c>
      <c r="U23" s="21" t="s">
        <v>95</v>
      </c>
      <c r="V23" s="21">
        <v>3.5</v>
      </c>
      <c r="W23" s="21">
        <v>0</v>
      </c>
      <c r="X23" s="21">
        <v>13900</v>
      </c>
      <c r="Y23" s="84">
        <f>X23/V23</f>
        <v>3971.4285714285716</v>
      </c>
      <c r="Z23" s="85">
        <v>8371</v>
      </c>
      <c r="AA23" s="85">
        <f>Z23/V23</f>
        <v>2391.7142857142858</v>
      </c>
      <c r="AB23" s="86">
        <v>1500</v>
      </c>
      <c r="AC23" s="20">
        <v>2.06</v>
      </c>
      <c r="AD23" s="86">
        <v>1000</v>
      </c>
      <c r="AE23" s="20">
        <f>AC23*(AB23/AD23)</f>
        <v>3.09</v>
      </c>
      <c r="AF23" s="86">
        <f>AB23*V23</f>
        <v>5250</v>
      </c>
      <c r="AG23" s="86">
        <f>AD23*V23</f>
        <v>3500</v>
      </c>
      <c r="AH23" s="20" t="s">
        <v>91</v>
      </c>
      <c r="AI23" s="20" t="s">
        <v>91</v>
      </c>
      <c r="AJ23" s="20">
        <f>V67+W67</f>
        <v>2815</v>
      </c>
    </row>
    <row r="24" spans="1:36" ht="15.75" x14ac:dyDescent="0.25">
      <c r="A24" s="18"/>
      <c r="B24" s="67">
        <f t="shared" si="11"/>
        <v>3900</v>
      </c>
      <c r="C24" s="68" t="s">
        <v>58</v>
      </c>
      <c r="D24" s="69">
        <f t="shared" si="6"/>
        <v>4200</v>
      </c>
      <c r="E24" s="70">
        <f t="shared" si="7"/>
        <v>4050</v>
      </c>
      <c r="F24" s="71">
        <f t="shared" si="3"/>
        <v>3436.0199999999995</v>
      </c>
      <c r="G24" s="82">
        <f t="shared" si="12"/>
        <v>2.2679999999999998</v>
      </c>
      <c r="H24" s="58"/>
      <c r="I24" s="73">
        <f t="shared" si="8"/>
        <v>28750</v>
      </c>
      <c r="J24" s="74" t="s">
        <v>58</v>
      </c>
      <c r="K24" s="75">
        <f t="shared" si="9"/>
        <v>30500</v>
      </c>
      <c r="L24" s="70">
        <f t="shared" si="10"/>
        <v>29625</v>
      </c>
      <c r="M24" s="71">
        <f t="shared" si="4"/>
        <v>25134</v>
      </c>
      <c r="N24" s="82">
        <f t="shared" si="13"/>
        <v>16.59</v>
      </c>
      <c r="O24" s="64"/>
      <c r="P24" s="64"/>
      <c r="Q24" s="64"/>
      <c r="R24" s="65">
        <f t="shared" si="2"/>
        <v>1515</v>
      </c>
      <c r="S24" s="66">
        <f t="shared" si="5"/>
        <v>1515.0090415913201</v>
      </c>
      <c r="T24" s="21" t="s">
        <v>96</v>
      </c>
      <c r="U24" s="21" t="s">
        <v>97</v>
      </c>
      <c r="V24" s="21">
        <v>1</v>
      </c>
      <c r="W24" s="21">
        <v>0</v>
      </c>
      <c r="X24" s="21">
        <v>4900</v>
      </c>
      <c r="Y24" s="84">
        <f>X24/V24</f>
        <v>4900</v>
      </c>
      <c r="Z24" s="85">
        <v>8371</v>
      </c>
      <c r="AA24" s="85">
        <f>Z24/V24</f>
        <v>8371</v>
      </c>
      <c r="AB24" s="86">
        <v>1500</v>
      </c>
      <c r="AC24" s="20">
        <v>13.39</v>
      </c>
      <c r="AD24" s="86">
        <v>1000</v>
      </c>
      <c r="AE24" s="20">
        <f>AC24*(AB24/AD24)</f>
        <v>20.085000000000001</v>
      </c>
      <c r="AF24" s="86">
        <f>AB24*V24</f>
        <v>1500</v>
      </c>
      <c r="AG24" s="86">
        <f>AD24*V24</f>
        <v>1000</v>
      </c>
      <c r="AH24" s="20" t="s">
        <v>91</v>
      </c>
      <c r="AI24" s="87" t="s">
        <v>98</v>
      </c>
      <c r="AJ24" s="20">
        <f>V67+W67</f>
        <v>2815</v>
      </c>
    </row>
    <row r="25" spans="1:36" ht="15.75" x14ac:dyDescent="0.25">
      <c r="A25" s="18"/>
      <c r="B25" s="52">
        <f t="shared" si="11"/>
        <v>4200</v>
      </c>
      <c r="C25" s="53" t="s">
        <v>58</v>
      </c>
      <c r="D25" s="54">
        <f t="shared" si="6"/>
        <v>4500</v>
      </c>
      <c r="E25" s="55">
        <f t="shared" si="7"/>
        <v>4350</v>
      </c>
      <c r="F25" s="56">
        <f t="shared" si="3"/>
        <v>3690.5400000000004</v>
      </c>
      <c r="G25" s="77">
        <f t="shared" si="12"/>
        <v>2.4359999999999999</v>
      </c>
      <c r="H25" s="58"/>
      <c r="I25" s="78">
        <f t="shared" si="8"/>
        <v>30500</v>
      </c>
      <c r="J25" s="79" t="s">
        <v>58</v>
      </c>
      <c r="K25" s="80">
        <f t="shared" si="9"/>
        <v>32250</v>
      </c>
      <c r="L25" s="55">
        <f t="shared" si="10"/>
        <v>31375</v>
      </c>
      <c r="M25" s="56">
        <f t="shared" si="4"/>
        <v>26619</v>
      </c>
      <c r="N25" s="77">
        <f t="shared" si="13"/>
        <v>17.57</v>
      </c>
      <c r="O25" s="64"/>
      <c r="P25" s="64"/>
      <c r="Q25" s="64"/>
      <c r="R25" s="65">
        <f t="shared" si="2"/>
        <v>1515.0000000000002</v>
      </c>
      <c r="S25" s="66">
        <f t="shared" si="5"/>
        <v>1515.0256118383609</v>
      </c>
      <c r="T25" s="21" t="s">
        <v>99</v>
      </c>
      <c r="U25" s="21" t="s">
        <v>100</v>
      </c>
      <c r="V25" s="88">
        <f>AVERAGE(V21:V24)</f>
        <v>3.1</v>
      </c>
      <c r="W25" s="88">
        <f>AVERAGE(W21:W24)</f>
        <v>6.875</v>
      </c>
      <c r="X25" s="89">
        <f>AVERAGE(X21:X24)</f>
        <v>22775</v>
      </c>
      <c r="Y25" s="84">
        <f>X25/V25</f>
        <v>7346.7741935483873</v>
      </c>
      <c r="Z25" s="86">
        <f>AVERAGE(Z21:Z24)</f>
        <v>10289.75</v>
      </c>
      <c r="AA25" s="85">
        <f>Z25/V25</f>
        <v>3319.2741935483868</v>
      </c>
      <c r="AB25" s="86">
        <v>1850</v>
      </c>
      <c r="AC25" s="20">
        <v>0</v>
      </c>
      <c r="AD25" s="86">
        <f>AG25/V25</f>
        <v>1850</v>
      </c>
      <c r="AE25" s="20">
        <v>2.02</v>
      </c>
      <c r="AF25" s="86">
        <f>V25*AA25</f>
        <v>10289.75</v>
      </c>
      <c r="AG25" s="86">
        <f>V25*AB25</f>
        <v>5735</v>
      </c>
      <c r="AH25" s="20" t="s">
        <v>91</v>
      </c>
      <c r="AI25" s="20" t="s">
        <v>91</v>
      </c>
    </row>
    <row r="26" spans="1:36" ht="15.75" x14ac:dyDescent="0.25">
      <c r="A26" s="18"/>
      <c r="B26" s="67">
        <f t="shared" si="11"/>
        <v>4500</v>
      </c>
      <c r="C26" s="68" t="s">
        <v>58</v>
      </c>
      <c r="D26" s="69">
        <f t="shared" si="6"/>
        <v>4800</v>
      </c>
      <c r="E26" s="70">
        <f t="shared" si="7"/>
        <v>4650</v>
      </c>
      <c r="F26" s="71">
        <f t="shared" si="3"/>
        <v>3945.0600000000009</v>
      </c>
      <c r="G26" s="82">
        <f t="shared" si="12"/>
        <v>2.6040000000000001</v>
      </c>
      <c r="H26" s="58"/>
      <c r="I26" s="73">
        <f t="shared" si="8"/>
        <v>32250</v>
      </c>
      <c r="J26" s="74" t="s">
        <v>58</v>
      </c>
      <c r="K26" s="75">
        <f t="shared" si="9"/>
        <v>34000</v>
      </c>
      <c r="L26" s="70">
        <f t="shared" si="10"/>
        <v>33125</v>
      </c>
      <c r="M26" s="71">
        <f t="shared" si="4"/>
        <v>28103</v>
      </c>
      <c r="N26" s="82">
        <f t="shared" si="13"/>
        <v>18.55</v>
      </c>
      <c r="O26" s="64"/>
      <c r="P26" s="64"/>
      <c r="Q26" s="64"/>
      <c r="R26" s="65">
        <f t="shared" si="2"/>
        <v>1515.0000000000002</v>
      </c>
      <c r="S26" s="66">
        <f t="shared" si="5"/>
        <v>1514.9865229110512</v>
      </c>
      <c r="T26" s="21"/>
      <c r="U26" s="21" t="s">
        <v>101</v>
      </c>
      <c r="V26" s="88">
        <f>SUM(V21:V24)</f>
        <v>12.4</v>
      </c>
      <c r="W26" s="21"/>
      <c r="X26" s="21"/>
      <c r="AD26" s="90"/>
      <c r="AG26" s="90">
        <f>SUM(AG21:AG24)</f>
        <v>8960</v>
      </c>
      <c r="AH26" s="90">
        <f>AG26/V26</f>
        <v>722.58064516129025</v>
      </c>
      <c r="AI26" s="91" t="s">
        <v>102</v>
      </c>
      <c r="AJ26" s="92">
        <f>SUM(AJ21:AJ24)</f>
        <v>22301</v>
      </c>
    </row>
    <row r="27" spans="1:36" ht="15.75" x14ac:dyDescent="0.25">
      <c r="A27" s="18"/>
      <c r="B27" s="52">
        <f t="shared" si="11"/>
        <v>4800</v>
      </c>
      <c r="C27" s="53" t="s">
        <v>58</v>
      </c>
      <c r="D27" s="54">
        <f t="shared" si="6"/>
        <v>5100</v>
      </c>
      <c r="E27" s="55">
        <f t="shared" si="7"/>
        <v>4950</v>
      </c>
      <c r="F27" s="56">
        <f t="shared" si="3"/>
        <v>4199.58</v>
      </c>
      <c r="G27" s="77">
        <f t="shared" si="12"/>
        <v>2.7719999999999998</v>
      </c>
      <c r="H27" s="58"/>
      <c r="I27" s="78">
        <f t="shared" si="8"/>
        <v>34000</v>
      </c>
      <c r="J27" s="79" t="s">
        <v>58</v>
      </c>
      <c r="K27" s="80">
        <f t="shared" si="9"/>
        <v>35750</v>
      </c>
      <c r="L27" s="55">
        <f t="shared" si="10"/>
        <v>34875</v>
      </c>
      <c r="M27" s="56">
        <f t="shared" si="4"/>
        <v>29588</v>
      </c>
      <c r="N27" s="77">
        <f t="shared" si="13"/>
        <v>19.53</v>
      </c>
      <c r="O27" s="64"/>
      <c r="P27" s="64"/>
      <c r="Q27" s="64"/>
      <c r="R27" s="65">
        <f t="shared" si="2"/>
        <v>1515</v>
      </c>
      <c r="S27" s="66">
        <f t="shared" si="5"/>
        <v>1515.0025601638504</v>
      </c>
      <c r="T27" s="21"/>
      <c r="U27" s="21"/>
      <c r="V27" s="21"/>
      <c r="W27" s="21"/>
      <c r="X27" s="21"/>
      <c r="AD27" s="90"/>
      <c r="AE27" s="91"/>
      <c r="AH27" s="90">
        <v>600</v>
      </c>
      <c r="AI27" s="91" t="s">
        <v>103</v>
      </c>
    </row>
    <row r="28" spans="1:36" ht="15.75" x14ac:dyDescent="0.25">
      <c r="A28" s="18"/>
      <c r="B28" s="67">
        <f t="shared" si="11"/>
        <v>5100</v>
      </c>
      <c r="C28" s="68" t="s">
        <v>58</v>
      </c>
      <c r="D28" s="69">
        <f t="shared" si="6"/>
        <v>5400</v>
      </c>
      <c r="E28" s="70">
        <f t="shared" si="7"/>
        <v>5250</v>
      </c>
      <c r="F28" s="71">
        <f t="shared" si="3"/>
        <v>4454.1000000000004</v>
      </c>
      <c r="G28" s="82">
        <f t="shared" si="12"/>
        <v>2.94</v>
      </c>
      <c r="H28" s="58"/>
      <c r="I28" s="73">
        <f t="shared" si="8"/>
        <v>35750</v>
      </c>
      <c r="J28" s="74" t="s">
        <v>58</v>
      </c>
      <c r="K28" s="75">
        <f t="shared" si="9"/>
        <v>37500</v>
      </c>
      <c r="L28" s="70">
        <f t="shared" si="10"/>
        <v>36625</v>
      </c>
      <c r="M28" s="71">
        <f t="shared" si="4"/>
        <v>31073</v>
      </c>
      <c r="N28" s="82">
        <f t="shared" si="13"/>
        <v>20.51</v>
      </c>
      <c r="O28" s="64"/>
      <c r="P28" s="64"/>
      <c r="Q28" s="64"/>
      <c r="R28" s="65">
        <f t="shared" si="2"/>
        <v>1515.0000000000002</v>
      </c>
      <c r="S28" s="66">
        <f t="shared" si="5"/>
        <v>1515.0170648464164</v>
      </c>
      <c r="T28" s="21"/>
      <c r="U28" s="21"/>
      <c r="V28" s="21"/>
      <c r="W28" s="21"/>
      <c r="X28" s="21"/>
      <c r="AH28" s="93">
        <f>V26/AJ26*1000</f>
        <v>0.55602887762880582</v>
      </c>
      <c r="AI28" s="91" t="s">
        <v>104</v>
      </c>
    </row>
    <row r="29" spans="1:36" ht="15.75" x14ac:dyDescent="0.25">
      <c r="A29" s="18"/>
      <c r="B29" s="52">
        <f t="shared" si="11"/>
        <v>5400</v>
      </c>
      <c r="C29" s="53" t="s">
        <v>58</v>
      </c>
      <c r="D29" s="54">
        <f t="shared" si="6"/>
        <v>5700</v>
      </c>
      <c r="E29" s="55">
        <f t="shared" si="7"/>
        <v>5550</v>
      </c>
      <c r="F29" s="56">
        <f t="shared" si="3"/>
        <v>4708.6200000000008</v>
      </c>
      <c r="G29" s="94">
        <f t="shared" si="12"/>
        <v>3.1080000000000001</v>
      </c>
      <c r="H29" s="58"/>
      <c r="I29" s="78">
        <f t="shared" si="8"/>
        <v>37500</v>
      </c>
      <c r="J29" s="79" t="s">
        <v>58</v>
      </c>
      <c r="K29" s="80">
        <f t="shared" si="9"/>
        <v>39250</v>
      </c>
      <c r="L29" s="55">
        <f t="shared" si="10"/>
        <v>38375</v>
      </c>
      <c r="M29" s="56">
        <f t="shared" si="4"/>
        <v>32557</v>
      </c>
      <c r="N29" s="94">
        <f t="shared" si="13"/>
        <v>21.49</v>
      </c>
      <c r="O29" s="64"/>
      <c r="P29" s="64"/>
      <c r="Q29" s="64"/>
      <c r="R29" s="65">
        <f t="shared" si="2"/>
        <v>1515.0000000000002</v>
      </c>
      <c r="S29" s="66">
        <f t="shared" si="5"/>
        <v>1514.9837133550491</v>
      </c>
      <c r="T29" s="21"/>
      <c r="U29" s="95"/>
      <c r="V29" s="21"/>
      <c r="W29" s="21"/>
      <c r="X29" s="21"/>
    </row>
    <row r="30" spans="1:36" ht="16.5" thickBot="1" x14ac:dyDescent="0.3">
      <c r="A30" s="18"/>
      <c r="B30" s="96">
        <f>D29</f>
        <v>5700</v>
      </c>
      <c r="C30" s="97" t="s">
        <v>58</v>
      </c>
      <c r="D30" s="98">
        <f t="shared" si="6"/>
        <v>6000</v>
      </c>
      <c r="E30" s="99">
        <f t="shared" si="7"/>
        <v>5850</v>
      </c>
      <c r="F30" s="100">
        <f t="shared" si="3"/>
        <v>4963.1400000000003</v>
      </c>
      <c r="G30" s="101">
        <f t="shared" si="12"/>
        <v>3.2759999999999998</v>
      </c>
      <c r="H30" s="102"/>
      <c r="I30" s="103">
        <f t="shared" si="8"/>
        <v>39250</v>
      </c>
      <c r="J30" s="104" t="s">
        <v>58</v>
      </c>
      <c r="K30" s="105">
        <f t="shared" si="9"/>
        <v>41000</v>
      </c>
      <c r="L30" s="99">
        <f t="shared" si="10"/>
        <v>40125</v>
      </c>
      <c r="M30" s="100">
        <f t="shared" si="4"/>
        <v>34042</v>
      </c>
      <c r="N30" s="101">
        <f t="shared" si="13"/>
        <v>22.47</v>
      </c>
      <c r="O30" s="64"/>
      <c r="P30" s="64"/>
      <c r="Q30" s="64"/>
      <c r="R30" s="65">
        <f t="shared" si="2"/>
        <v>1515.0000000000002</v>
      </c>
      <c r="S30" s="66">
        <f t="shared" si="5"/>
        <v>1514.997774810859</v>
      </c>
      <c r="T30" s="21"/>
      <c r="U30" s="21"/>
      <c r="V30" s="21"/>
      <c r="W30" s="21"/>
      <c r="X30" s="21"/>
    </row>
    <row r="31" spans="1:36" ht="10.5" customHeight="1" thickTop="1" x14ac:dyDescent="0.2">
      <c r="A31" s="18"/>
      <c r="B31" s="18"/>
      <c r="C31" s="18"/>
      <c r="D31" s="18"/>
      <c r="E31" s="18"/>
      <c r="F31" s="18"/>
      <c r="G31" s="18"/>
      <c r="H31" s="18"/>
      <c r="I31" s="18"/>
      <c r="J31" s="18"/>
      <c r="K31" s="18"/>
      <c r="L31" s="18"/>
      <c r="M31" s="18"/>
      <c r="N31" s="18"/>
      <c r="O31" s="18"/>
      <c r="P31" s="18"/>
      <c r="Q31" s="18"/>
      <c r="R31" s="18"/>
      <c r="S31" s="18"/>
      <c r="T31" s="21"/>
      <c r="U31" s="21"/>
      <c r="V31" s="21"/>
      <c r="W31" s="21"/>
      <c r="X31" s="21"/>
    </row>
    <row r="32" spans="1:36" ht="13.5" customHeight="1" x14ac:dyDescent="0.25">
      <c r="A32" s="18"/>
      <c r="B32" s="106" t="s">
        <v>105</v>
      </c>
      <c r="C32" s="18"/>
      <c r="D32" s="18"/>
      <c r="E32" s="18"/>
      <c r="F32" s="18"/>
      <c r="G32" s="18"/>
      <c r="H32" s="18"/>
      <c r="I32" s="107"/>
      <c r="J32" s="18"/>
      <c r="K32" s="18"/>
      <c r="L32" s="18"/>
      <c r="M32" s="18"/>
      <c r="N32" s="18"/>
      <c r="O32" s="18"/>
      <c r="P32" s="18"/>
      <c r="Q32" s="18"/>
      <c r="R32" s="18"/>
      <c r="S32" s="18"/>
      <c r="T32" s="21"/>
      <c r="U32" s="21"/>
      <c r="V32" s="21"/>
      <c r="W32" s="21"/>
      <c r="X32" s="21"/>
    </row>
    <row r="33" spans="1:26" ht="13.5" customHeight="1" x14ac:dyDescent="0.2">
      <c r="A33" s="18"/>
      <c r="B33" s="108" t="s">
        <v>106</v>
      </c>
      <c r="C33" s="18"/>
      <c r="D33" s="18"/>
      <c r="E33" s="18"/>
      <c r="F33" s="18"/>
      <c r="G33" s="18"/>
      <c r="H33" s="18"/>
      <c r="I33" s="18"/>
      <c r="J33" s="18"/>
      <c r="K33" s="18"/>
      <c r="L33" s="18"/>
      <c r="M33" s="18"/>
      <c r="N33" s="18"/>
      <c r="O33" s="18"/>
      <c r="P33" s="18"/>
      <c r="Q33" s="18"/>
      <c r="R33" s="18"/>
      <c r="S33" s="18"/>
      <c r="T33" s="21"/>
      <c r="U33" s="21"/>
      <c r="V33" s="21"/>
      <c r="W33" s="21"/>
      <c r="X33" s="21"/>
    </row>
    <row r="34" spans="1:26" ht="13.5" customHeight="1" x14ac:dyDescent="0.2">
      <c r="A34" s="18"/>
      <c r="B34" s="108" t="s">
        <v>107</v>
      </c>
      <c r="C34" s="18"/>
      <c r="D34" s="18"/>
      <c r="E34" s="18"/>
      <c r="F34" s="18"/>
      <c r="G34" s="18"/>
      <c r="H34" s="18"/>
      <c r="I34" s="18"/>
      <c r="J34" s="18"/>
      <c r="K34" s="18"/>
      <c r="L34" s="18"/>
      <c r="M34" s="18"/>
      <c r="N34" s="18"/>
      <c r="O34" s="18"/>
      <c r="P34" s="18"/>
      <c r="Q34" s="18"/>
      <c r="R34" s="18"/>
      <c r="S34" s="18"/>
      <c r="T34" s="21" t="s">
        <v>108</v>
      </c>
      <c r="U34" s="21"/>
      <c r="V34" s="21"/>
      <c r="W34" s="21"/>
      <c r="X34" s="21"/>
    </row>
    <row r="35" spans="1:26" ht="13.5" customHeight="1" x14ac:dyDescent="0.2">
      <c r="A35" s="18"/>
      <c r="B35" s="108" t="s">
        <v>109</v>
      </c>
      <c r="C35" s="18"/>
      <c r="D35" s="18"/>
      <c r="E35" s="18"/>
      <c r="F35" s="18"/>
      <c r="G35" s="18"/>
      <c r="H35" s="18"/>
      <c r="I35" s="18"/>
      <c r="J35" s="18"/>
      <c r="K35" s="18"/>
      <c r="L35" s="18"/>
      <c r="M35" s="18"/>
      <c r="N35" s="18"/>
      <c r="O35" s="18"/>
      <c r="P35" s="18"/>
      <c r="Q35" s="18"/>
      <c r="R35" s="18"/>
      <c r="S35" s="18"/>
      <c r="T35" s="21" t="s">
        <v>110</v>
      </c>
      <c r="U35" s="21"/>
      <c r="V35" s="21"/>
      <c r="W35" s="21"/>
      <c r="X35" s="21"/>
    </row>
    <row r="36" spans="1:26" ht="7.5" customHeight="1" x14ac:dyDescent="0.2">
      <c r="A36" s="18"/>
      <c r="B36" s="18"/>
      <c r="C36" s="18"/>
      <c r="D36" s="18"/>
      <c r="E36" s="18"/>
      <c r="F36" s="18"/>
      <c r="G36" s="18"/>
      <c r="H36" s="18"/>
      <c r="I36" s="18"/>
      <c r="J36" s="18"/>
      <c r="K36" s="18"/>
      <c r="L36" s="18"/>
      <c r="M36" s="18"/>
      <c r="N36" s="18"/>
      <c r="O36" s="18"/>
      <c r="P36" s="18"/>
      <c r="Q36" s="18"/>
      <c r="R36" s="18"/>
      <c r="S36" s="18"/>
      <c r="T36" s="21"/>
      <c r="U36" s="21"/>
      <c r="V36" s="21"/>
      <c r="W36" s="21"/>
      <c r="X36" s="21"/>
    </row>
    <row r="37" spans="1:26" x14ac:dyDescent="0.2">
      <c r="A37" s="18"/>
      <c r="B37" s="18"/>
      <c r="C37" s="18"/>
      <c r="D37" s="18"/>
      <c r="E37" s="18"/>
      <c r="F37" s="18"/>
      <c r="G37" s="18"/>
      <c r="H37" s="18"/>
      <c r="I37" s="18"/>
      <c r="J37" s="18"/>
      <c r="K37" s="18"/>
      <c r="L37" s="18"/>
      <c r="M37" s="18"/>
      <c r="N37" s="21"/>
      <c r="O37" s="18"/>
      <c r="P37" s="18"/>
      <c r="Q37" s="18"/>
      <c r="R37" s="18"/>
      <c r="S37" s="18"/>
      <c r="T37" s="21" t="s">
        <v>111</v>
      </c>
      <c r="U37" s="21"/>
      <c r="V37" s="21"/>
      <c r="W37" s="21"/>
      <c r="X37" s="21"/>
    </row>
    <row r="38" spans="1:26" x14ac:dyDescent="0.2">
      <c r="A38" s="21"/>
      <c r="B38" s="18"/>
      <c r="C38" s="18"/>
      <c r="D38" s="18"/>
      <c r="E38" s="18"/>
      <c r="F38" s="18"/>
      <c r="G38" s="18"/>
      <c r="H38" s="18"/>
      <c r="I38" s="18"/>
      <c r="J38" s="18"/>
      <c r="K38" s="18"/>
      <c r="L38" s="18"/>
      <c r="M38" s="18"/>
      <c r="N38" s="18"/>
      <c r="O38" s="18"/>
      <c r="P38" s="18"/>
      <c r="Q38" s="18"/>
      <c r="R38" s="18"/>
      <c r="S38" s="18"/>
      <c r="T38" s="21" t="s">
        <v>112</v>
      </c>
      <c r="U38" s="21"/>
      <c r="V38" s="21"/>
      <c r="W38" s="21"/>
      <c r="X38" s="21"/>
    </row>
    <row r="39" spans="1:26" x14ac:dyDescent="0.2">
      <c r="A39" s="21"/>
      <c r="B39" s="21"/>
      <c r="C39" s="21"/>
      <c r="D39" s="21"/>
      <c r="E39" s="21"/>
      <c r="F39" s="21"/>
      <c r="G39" s="21"/>
      <c r="H39" s="21"/>
      <c r="I39" s="21"/>
      <c r="J39" s="21"/>
      <c r="K39" s="21"/>
      <c r="L39" s="21"/>
      <c r="M39" s="21"/>
      <c r="N39" s="21"/>
      <c r="O39" s="18"/>
      <c r="P39" s="18"/>
      <c r="Q39" s="18"/>
      <c r="R39" s="18"/>
      <c r="S39" s="18"/>
      <c r="T39" s="21"/>
      <c r="U39" s="21"/>
      <c r="V39" s="21"/>
      <c r="W39" s="21"/>
      <c r="X39" s="21"/>
    </row>
    <row r="40" spans="1:26" x14ac:dyDescent="0.2">
      <c r="A40" s="21"/>
      <c r="B40" s="21"/>
      <c r="C40" s="21"/>
      <c r="D40" s="21"/>
      <c r="E40" s="21"/>
      <c r="F40" s="21"/>
      <c r="G40" s="21"/>
      <c r="H40" s="21"/>
      <c r="I40" s="21"/>
      <c r="J40" s="21"/>
      <c r="K40" s="21"/>
      <c r="L40" s="21"/>
      <c r="M40" s="21"/>
      <c r="N40" s="21"/>
      <c r="O40" s="21"/>
      <c r="P40" s="21"/>
      <c r="Q40" s="21"/>
      <c r="R40" s="21"/>
      <c r="S40" s="21"/>
      <c r="T40" s="21" t="s">
        <v>113</v>
      </c>
      <c r="U40" s="21"/>
      <c r="V40" s="109" t="s">
        <v>114</v>
      </c>
      <c r="W40" s="109" t="s">
        <v>115</v>
      </c>
      <c r="X40" s="109" t="s">
        <v>116</v>
      </c>
      <c r="Y40" s="110"/>
      <c r="Z40" s="110"/>
    </row>
    <row r="41" spans="1:26" x14ac:dyDescent="0.2">
      <c r="A41" s="21"/>
      <c r="B41" s="21"/>
      <c r="C41" s="21"/>
      <c r="D41" s="21"/>
      <c r="E41" s="21"/>
      <c r="F41" s="21"/>
      <c r="G41" s="21"/>
      <c r="H41" s="21"/>
      <c r="I41" s="21"/>
      <c r="J41" s="21"/>
      <c r="K41" s="21"/>
      <c r="L41" s="21"/>
      <c r="M41" s="21"/>
      <c r="N41" s="21"/>
      <c r="O41" s="21"/>
      <c r="P41" s="21"/>
      <c r="Q41" s="21"/>
      <c r="R41" s="21"/>
      <c r="S41" s="21"/>
      <c r="T41" s="21"/>
      <c r="U41" s="21" t="s">
        <v>117</v>
      </c>
      <c r="V41" s="109" t="s">
        <v>118</v>
      </c>
      <c r="W41" s="109" t="s">
        <v>119</v>
      </c>
      <c r="X41" s="109" t="s">
        <v>120</v>
      </c>
      <c r="Y41" s="110"/>
      <c r="Z41" s="110"/>
    </row>
    <row r="42" spans="1:26" x14ac:dyDescent="0.2">
      <c r="A42" s="21"/>
      <c r="B42" s="21"/>
      <c r="C42" s="21"/>
      <c r="D42" s="21"/>
      <c r="E42" s="21"/>
      <c r="F42" s="21"/>
      <c r="G42" s="21"/>
      <c r="H42" s="21"/>
      <c r="I42" s="21"/>
      <c r="J42" s="21"/>
      <c r="K42" s="21"/>
      <c r="L42" s="21"/>
      <c r="M42" s="21"/>
      <c r="N42" s="21"/>
      <c r="O42" s="21"/>
      <c r="P42" s="21"/>
      <c r="Q42" s="21"/>
      <c r="R42" s="21"/>
      <c r="S42" s="21"/>
      <c r="T42" s="21"/>
      <c r="U42" s="21" t="s">
        <v>121</v>
      </c>
      <c r="V42" s="109">
        <v>1</v>
      </c>
      <c r="W42" s="111">
        <v>39085</v>
      </c>
      <c r="X42" s="111">
        <v>39145</v>
      </c>
      <c r="Y42" s="110"/>
      <c r="Z42" s="110"/>
    </row>
    <row r="43" spans="1:26" x14ac:dyDescent="0.2">
      <c r="A43" s="21"/>
      <c r="B43" s="21"/>
      <c r="C43" s="21"/>
      <c r="D43" s="21"/>
      <c r="E43" s="21"/>
      <c r="F43" s="21"/>
      <c r="G43" s="21"/>
      <c r="H43" s="21"/>
      <c r="I43" s="21"/>
      <c r="J43" s="21"/>
      <c r="K43" s="21"/>
      <c r="L43" s="21"/>
      <c r="M43" s="21"/>
      <c r="N43" s="21"/>
      <c r="O43" s="21"/>
      <c r="P43" s="21"/>
      <c r="Q43" s="21"/>
      <c r="R43" s="21"/>
      <c r="S43" s="21"/>
      <c r="T43" s="21"/>
      <c r="U43" s="21" t="s">
        <v>122</v>
      </c>
      <c r="V43" s="109">
        <v>4115</v>
      </c>
      <c r="W43" s="109">
        <v>1378</v>
      </c>
      <c r="X43" s="109">
        <v>2330</v>
      </c>
      <c r="Y43" s="110"/>
      <c r="Z43" s="110"/>
    </row>
    <row r="44" spans="1:26" x14ac:dyDescent="0.2">
      <c r="A44" s="21"/>
      <c r="B44" s="21"/>
      <c r="C44" s="21"/>
      <c r="D44" s="21"/>
      <c r="E44" s="21"/>
      <c r="F44" s="21"/>
      <c r="G44" s="21"/>
      <c r="H44" s="21"/>
      <c r="I44" s="21"/>
      <c r="J44" s="21"/>
      <c r="K44" s="21"/>
      <c r="L44" s="21"/>
      <c r="M44" s="21"/>
      <c r="N44" s="21"/>
      <c r="O44" s="21"/>
      <c r="P44" s="21"/>
      <c r="Q44" s="21"/>
      <c r="R44" s="21"/>
      <c r="S44" s="21"/>
      <c r="T44" s="21"/>
      <c r="U44" s="21" t="s">
        <v>123</v>
      </c>
      <c r="V44" s="109">
        <v>1305</v>
      </c>
      <c r="W44" s="109">
        <v>656</v>
      </c>
      <c r="X44" s="109">
        <v>335</v>
      </c>
      <c r="Y44" s="110"/>
      <c r="Z44" s="110"/>
    </row>
    <row r="45" spans="1:26" x14ac:dyDescent="0.2">
      <c r="A45" s="21"/>
      <c r="B45" s="21"/>
      <c r="C45" s="21"/>
      <c r="D45" s="21"/>
      <c r="E45" s="21"/>
      <c r="F45" s="21"/>
      <c r="G45" s="21"/>
      <c r="H45" s="21"/>
      <c r="I45" s="21"/>
      <c r="J45" s="21"/>
      <c r="K45" s="21"/>
      <c r="L45" s="21"/>
      <c r="M45" s="21"/>
      <c r="N45" s="21"/>
      <c r="O45" s="21"/>
      <c r="P45" s="21"/>
      <c r="Q45" s="21"/>
      <c r="R45" s="21"/>
      <c r="S45" s="21"/>
      <c r="T45" s="21"/>
      <c r="U45" s="21" t="s">
        <v>124</v>
      </c>
      <c r="V45" s="109" t="s">
        <v>125</v>
      </c>
      <c r="W45" s="109"/>
      <c r="X45" s="109"/>
      <c r="Y45" s="110"/>
      <c r="Z45" s="110"/>
    </row>
    <row r="46" spans="1:26" x14ac:dyDescent="0.2">
      <c r="A46" s="21"/>
      <c r="B46" s="21"/>
      <c r="C46" s="21"/>
      <c r="D46" s="21"/>
      <c r="E46" s="21"/>
      <c r="F46" s="21"/>
      <c r="G46" s="21"/>
      <c r="H46" s="21"/>
      <c r="I46" s="21"/>
      <c r="J46" s="21"/>
      <c r="K46" s="21"/>
      <c r="L46" s="21"/>
      <c r="M46" s="21"/>
      <c r="N46" s="21"/>
      <c r="O46" s="21"/>
      <c r="P46" s="21"/>
      <c r="Q46" s="21"/>
      <c r="R46" s="21"/>
      <c r="S46" s="21"/>
      <c r="T46" s="21" t="s">
        <v>126</v>
      </c>
      <c r="U46" s="21" t="s">
        <v>127</v>
      </c>
      <c r="V46" s="109"/>
      <c r="W46" s="109"/>
      <c r="X46" s="109"/>
      <c r="Y46" s="110"/>
      <c r="Z46" s="110"/>
    </row>
    <row r="47" spans="1:26" x14ac:dyDescent="0.2">
      <c r="A47" s="21"/>
      <c r="B47" s="21"/>
      <c r="C47" s="21"/>
      <c r="D47" s="21"/>
      <c r="E47" s="21"/>
      <c r="F47" s="21"/>
      <c r="G47" s="21"/>
      <c r="H47" s="21"/>
      <c r="I47" s="21"/>
      <c r="J47" s="21"/>
      <c r="K47" s="21"/>
      <c r="L47" s="21"/>
      <c r="M47" s="21"/>
      <c r="N47" s="21"/>
      <c r="O47" s="21"/>
      <c r="P47" s="21"/>
      <c r="Q47" s="21"/>
      <c r="R47" s="21"/>
      <c r="S47" s="21"/>
      <c r="T47" s="21" t="s">
        <v>126</v>
      </c>
      <c r="U47" s="21" t="s">
        <v>128</v>
      </c>
      <c r="V47" s="109"/>
      <c r="W47" s="109"/>
      <c r="X47" s="109"/>
      <c r="Y47" s="110"/>
      <c r="Z47" s="110"/>
    </row>
    <row r="48" spans="1:26" x14ac:dyDescent="0.2">
      <c r="A48" s="21"/>
      <c r="B48" s="21"/>
      <c r="C48" s="21"/>
      <c r="D48" s="21"/>
      <c r="E48" s="21"/>
      <c r="F48" s="21"/>
      <c r="G48" s="21"/>
      <c r="H48" s="21"/>
      <c r="I48" s="21"/>
      <c r="J48" s="21"/>
      <c r="K48" s="21"/>
      <c r="L48" s="21"/>
      <c r="M48" s="21"/>
      <c r="N48" s="21"/>
      <c r="O48" s="21"/>
      <c r="P48" s="21"/>
      <c r="Q48" s="21"/>
      <c r="R48" s="21"/>
      <c r="S48" s="21"/>
      <c r="T48" s="21" t="s">
        <v>126</v>
      </c>
      <c r="U48" s="21"/>
      <c r="V48" s="109"/>
      <c r="W48" s="109"/>
      <c r="X48" s="109"/>
      <c r="Y48" s="110"/>
      <c r="Z48" s="110"/>
    </row>
    <row r="49" spans="1:26" x14ac:dyDescent="0.2">
      <c r="A49" s="21"/>
      <c r="B49" s="21"/>
      <c r="C49" s="21"/>
      <c r="D49" s="21"/>
      <c r="E49" s="21"/>
      <c r="F49" s="21"/>
      <c r="G49" s="21"/>
      <c r="H49" s="21"/>
      <c r="I49" s="21"/>
      <c r="J49" s="21"/>
      <c r="K49" s="21"/>
      <c r="L49" s="21"/>
      <c r="M49" s="21"/>
      <c r="N49" s="21"/>
      <c r="O49" s="21"/>
      <c r="P49" s="21"/>
      <c r="Q49" s="21"/>
      <c r="R49" s="21"/>
      <c r="S49" s="21"/>
      <c r="T49" s="21"/>
      <c r="U49" s="21"/>
      <c r="V49" s="109"/>
      <c r="W49" s="109"/>
      <c r="X49" s="109"/>
      <c r="Y49" s="110"/>
      <c r="Z49" s="110"/>
    </row>
    <row r="50" spans="1:26" x14ac:dyDescent="0.2">
      <c r="A50" s="21"/>
      <c r="B50" s="21"/>
      <c r="C50" s="21"/>
      <c r="D50" s="21"/>
      <c r="E50" s="21"/>
      <c r="F50" s="21"/>
      <c r="G50" s="21"/>
      <c r="H50" s="21"/>
      <c r="I50" s="21"/>
      <c r="J50" s="21"/>
      <c r="K50" s="21"/>
      <c r="L50" s="21"/>
      <c r="M50" s="21"/>
      <c r="N50" s="21"/>
      <c r="O50" s="21"/>
      <c r="P50" s="21"/>
      <c r="Q50" s="21"/>
      <c r="R50" s="21"/>
      <c r="S50" s="21"/>
      <c r="T50" s="21" t="s">
        <v>129</v>
      </c>
      <c r="U50" s="21" t="s">
        <v>117</v>
      </c>
      <c r="V50" s="109" t="s">
        <v>130</v>
      </c>
      <c r="W50" s="109" t="s">
        <v>130</v>
      </c>
      <c r="X50" s="109" t="s">
        <v>130</v>
      </c>
      <c r="Y50" s="110"/>
      <c r="Z50" s="110"/>
    </row>
    <row r="51" spans="1:26" x14ac:dyDescent="0.2">
      <c r="A51" s="21"/>
      <c r="B51" s="21"/>
      <c r="C51" s="21"/>
      <c r="D51" s="21"/>
      <c r="E51" s="21"/>
      <c r="F51" s="21"/>
      <c r="G51" s="21"/>
      <c r="H51" s="21"/>
      <c r="I51" s="21"/>
      <c r="J51" s="21"/>
      <c r="K51" s="21"/>
      <c r="L51" s="21"/>
      <c r="M51" s="21"/>
      <c r="N51" s="21"/>
      <c r="O51" s="21"/>
      <c r="P51" s="21"/>
      <c r="Q51" s="21"/>
      <c r="R51" s="21"/>
      <c r="S51" s="21"/>
      <c r="T51" s="21"/>
      <c r="U51" s="21" t="s">
        <v>121</v>
      </c>
      <c r="V51" s="109" t="s">
        <v>130</v>
      </c>
      <c r="W51" s="109" t="s">
        <v>130</v>
      </c>
      <c r="X51" s="109" t="s">
        <v>130</v>
      </c>
      <c r="Y51" s="110"/>
      <c r="Z51" s="110"/>
    </row>
    <row r="52" spans="1:26" x14ac:dyDescent="0.2">
      <c r="A52" s="21"/>
      <c r="B52" s="21"/>
      <c r="C52" s="21"/>
      <c r="D52" s="21"/>
      <c r="E52" s="21"/>
      <c r="F52" s="21"/>
      <c r="G52" s="21"/>
      <c r="H52" s="21"/>
      <c r="I52" s="21"/>
      <c r="J52" s="21"/>
      <c r="K52" s="21"/>
      <c r="L52" s="21"/>
      <c r="M52" s="21"/>
      <c r="N52" s="21"/>
      <c r="O52" s="21"/>
      <c r="P52" s="21"/>
      <c r="Q52" s="21"/>
      <c r="R52" s="21"/>
      <c r="S52" s="21"/>
      <c r="T52" s="21"/>
      <c r="U52" s="21" t="s">
        <v>122</v>
      </c>
      <c r="V52" s="109">
        <v>2952</v>
      </c>
      <c r="W52" s="109">
        <v>1628</v>
      </c>
      <c r="X52" s="109">
        <v>2135</v>
      </c>
      <c r="Y52" s="110"/>
      <c r="Z52" s="110"/>
    </row>
    <row r="53" spans="1:26" x14ac:dyDescent="0.2">
      <c r="A53" s="21"/>
      <c r="B53" s="21"/>
      <c r="C53" s="21"/>
      <c r="D53" s="21"/>
      <c r="E53" s="21"/>
      <c r="F53" s="21"/>
      <c r="G53" s="21"/>
      <c r="H53" s="21"/>
      <c r="I53" s="21"/>
      <c r="J53" s="21"/>
      <c r="K53" s="21"/>
      <c r="L53" s="21"/>
      <c r="M53" s="21"/>
      <c r="N53" s="21"/>
      <c r="O53" s="21"/>
      <c r="P53" s="21"/>
      <c r="Q53" s="21"/>
      <c r="R53" s="21"/>
      <c r="S53" s="21"/>
      <c r="T53" s="21"/>
      <c r="U53" s="21" t="s">
        <v>123</v>
      </c>
      <c r="V53" s="109">
        <v>815</v>
      </c>
      <c r="W53" s="109">
        <v>434</v>
      </c>
      <c r="X53" s="109">
        <v>584</v>
      </c>
      <c r="Y53" s="110"/>
      <c r="Z53" s="110"/>
    </row>
    <row r="54" spans="1:26" x14ac:dyDescent="0.2">
      <c r="A54" s="21"/>
      <c r="B54" s="21"/>
      <c r="C54" s="21"/>
      <c r="D54" s="21"/>
      <c r="E54" s="21"/>
      <c r="F54" s="21"/>
      <c r="G54" s="21"/>
      <c r="H54" s="21"/>
      <c r="I54" s="21"/>
      <c r="J54" s="21"/>
      <c r="K54" s="21"/>
      <c r="L54" s="21"/>
      <c r="M54" s="21"/>
      <c r="N54" s="21"/>
      <c r="O54" s="21"/>
      <c r="P54" s="21"/>
      <c r="Q54" s="21"/>
      <c r="R54" s="21"/>
      <c r="S54" s="21"/>
      <c r="T54" s="21"/>
      <c r="U54" s="21" t="s">
        <v>124</v>
      </c>
      <c r="V54" s="109" t="s">
        <v>125</v>
      </c>
      <c r="W54" s="109"/>
      <c r="X54" s="109"/>
      <c r="Y54" s="110"/>
      <c r="Z54" s="110"/>
    </row>
    <row r="55" spans="1:26" x14ac:dyDescent="0.2">
      <c r="A55" s="21"/>
      <c r="B55" s="21"/>
      <c r="C55" s="21"/>
      <c r="D55" s="21"/>
      <c r="E55" s="21"/>
      <c r="F55" s="21"/>
      <c r="G55" s="21"/>
      <c r="H55" s="21"/>
      <c r="I55" s="21"/>
      <c r="J55" s="21"/>
      <c r="K55" s="21"/>
      <c r="L55" s="21"/>
      <c r="M55" s="21"/>
      <c r="N55" s="21"/>
      <c r="O55" s="21"/>
      <c r="P55" s="21"/>
      <c r="Q55" s="21"/>
      <c r="R55" s="21"/>
      <c r="S55" s="21"/>
      <c r="T55" s="21" t="s">
        <v>126</v>
      </c>
      <c r="U55" s="21" t="s">
        <v>127</v>
      </c>
      <c r="V55" s="109"/>
      <c r="W55" s="109"/>
      <c r="X55" s="109"/>
      <c r="Y55" s="110"/>
      <c r="Z55" s="110"/>
    </row>
    <row r="56" spans="1:26" x14ac:dyDescent="0.2">
      <c r="A56" s="21"/>
      <c r="B56" s="21"/>
      <c r="C56" s="21"/>
      <c r="D56" s="21"/>
      <c r="E56" s="21"/>
      <c r="F56" s="21"/>
      <c r="G56" s="21"/>
      <c r="H56" s="21"/>
      <c r="I56" s="21"/>
      <c r="J56" s="21"/>
      <c r="K56" s="21"/>
      <c r="L56" s="21"/>
      <c r="M56" s="21"/>
      <c r="N56" s="21"/>
      <c r="O56" s="21"/>
      <c r="P56" s="21"/>
      <c r="Q56" s="21"/>
      <c r="R56" s="21"/>
      <c r="S56" s="21"/>
      <c r="T56" s="21" t="s">
        <v>126</v>
      </c>
      <c r="U56" s="21" t="s">
        <v>128</v>
      </c>
      <c r="V56" s="109"/>
      <c r="W56" s="109"/>
      <c r="X56" s="109"/>
      <c r="Y56" s="110"/>
      <c r="Z56" s="110"/>
    </row>
    <row r="57" spans="1:26" x14ac:dyDescent="0.2">
      <c r="A57" s="21"/>
      <c r="B57" s="21"/>
      <c r="C57" s="21"/>
      <c r="D57" s="21"/>
      <c r="E57" s="21"/>
      <c r="F57" s="21"/>
      <c r="G57" s="21"/>
      <c r="H57" s="21"/>
      <c r="I57" s="21"/>
      <c r="J57" s="21"/>
      <c r="K57" s="21"/>
      <c r="L57" s="21"/>
      <c r="M57" s="21"/>
      <c r="N57" s="21"/>
      <c r="O57" s="21"/>
      <c r="P57" s="21"/>
      <c r="Q57" s="21"/>
      <c r="R57" s="21"/>
      <c r="S57" s="21"/>
      <c r="T57" s="21" t="s">
        <v>126</v>
      </c>
      <c r="U57" s="21"/>
      <c r="V57" s="109"/>
      <c r="W57" s="109"/>
      <c r="X57" s="109"/>
      <c r="Y57" s="110"/>
      <c r="Z57" s="110"/>
    </row>
    <row r="58" spans="1:26" x14ac:dyDescent="0.2">
      <c r="A58" s="21"/>
      <c r="B58" s="21"/>
      <c r="C58" s="21"/>
      <c r="D58" s="21"/>
      <c r="E58" s="21"/>
      <c r="F58" s="21"/>
      <c r="G58" s="21"/>
      <c r="H58" s="21"/>
      <c r="I58" s="21"/>
      <c r="J58" s="21"/>
      <c r="K58" s="21"/>
      <c r="L58" s="21"/>
      <c r="M58" s="21"/>
      <c r="N58" s="21"/>
      <c r="O58" s="21"/>
      <c r="P58" s="21"/>
      <c r="Q58" s="21"/>
      <c r="R58" s="21"/>
      <c r="S58" s="21"/>
      <c r="T58" s="21"/>
      <c r="U58" s="21"/>
      <c r="V58" s="109"/>
      <c r="W58" s="109"/>
      <c r="X58" s="109"/>
      <c r="Y58" s="110"/>
      <c r="Z58" s="110"/>
    </row>
    <row r="59" spans="1:26" x14ac:dyDescent="0.2">
      <c r="A59" s="21"/>
      <c r="B59" s="21"/>
      <c r="C59" s="21"/>
      <c r="D59" s="21"/>
      <c r="E59" s="21"/>
      <c r="F59" s="21"/>
      <c r="G59" s="21"/>
      <c r="H59" s="21"/>
      <c r="I59" s="21"/>
      <c r="J59" s="21"/>
      <c r="K59" s="21"/>
      <c r="L59" s="21"/>
      <c r="M59" s="21"/>
      <c r="N59" s="21"/>
      <c r="O59" s="21"/>
      <c r="P59" s="21"/>
      <c r="Q59" s="21"/>
      <c r="R59" s="21"/>
      <c r="S59" s="21"/>
      <c r="T59" s="21" t="s">
        <v>131</v>
      </c>
      <c r="U59" s="21"/>
      <c r="V59" s="109" t="s">
        <v>132</v>
      </c>
      <c r="W59" s="109" t="s">
        <v>133</v>
      </c>
      <c r="X59" s="109" t="s">
        <v>134</v>
      </c>
      <c r="Y59" s="110" t="s">
        <v>135</v>
      </c>
      <c r="Z59" s="110"/>
    </row>
    <row r="60" spans="1:26" x14ac:dyDescent="0.2">
      <c r="A60" s="21"/>
      <c r="B60" s="21"/>
      <c r="C60" s="21"/>
      <c r="D60" s="21"/>
      <c r="E60" s="21"/>
      <c r="F60" s="21"/>
      <c r="G60" s="21"/>
      <c r="H60" s="21"/>
      <c r="I60" s="21"/>
      <c r="J60" s="21"/>
      <c r="K60" s="21"/>
      <c r="L60" s="21"/>
      <c r="M60" s="21"/>
      <c r="N60" s="21"/>
      <c r="O60" s="21"/>
      <c r="P60" s="21"/>
      <c r="Q60" s="21"/>
      <c r="R60" s="21"/>
      <c r="S60" s="21"/>
      <c r="T60" s="21"/>
      <c r="U60" s="21" t="s">
        <v>117</v>
      </c>
      <c r="V60" s="109" t="s">
        <v>130</v>
      </c>
      <c r="W60" s="109" t="s">
        <v>136</v>
      </c>
      <c r="X60" s="109" t="s">
        <v>130</v>
      </c>
      <c r="Y60" s="110" t="s">
        <v>137</v>
      </c>
      <c r="Z60" s="110"/>
    </row>
    <row r="61" spans="1:26" x14ac:dyDescent="0.2">
      <c r="A61" s="21"/>
      <c r="B61" s="21"/>
      <c r="C61" s="21"/>
      <c r="D61" s="21"/>
      <c r="E61" s="21"/>
      <c r="F61" s="21"/>
      <c r="G61" s="21"/>
      <c r="H61" s="21"/>
      <c r="I61" s="21"/>
      <c r="J61" s="21"/>
      <c r="K61" s="21"/>
      <c r="L61" s="21"/>
      <c r="M61" s="21"/>
      <c r="N61" s="21"/>
      <c r="O61" s="21"/>
      <c r="P61" s="21"/>
      <c r="Q61" s="21"/>
      <c r="R61" s="21"/>
      <c r="S61" s="21"/>
      <c r="T61" s="21"/>
      <c r="U61" s="21" t="s">
        <v>121</v>
      </c>
      <c r="V61" s="109" t="s">
        <v>130</v>
      </c>
      <c r="W61" s="109">
        <v>1</v>
      </c>
      <c r="X61" s="109" t="s">
        <v>130</v>
      </c>
      <c r="Y61" s="112">
        <v>39145</v>
      </c>
      <c r="Z61" s="110"/>
    </row>
    <row r="62" spans="1:26" x14ac:dyDescent="0.2">
      <c r="A62" s="21"/>
      <c r="B62" s="21"/>
      <c r="C62" s="21"/>
      <c r="D62" s="21"/>
      <c r="E62" s="21"/>
      <c r="F62" s="21"/>
      <c r="G62" s="21"/>
      <c r="H62" s="21"/>
      <c r="I62" s="21"/>
      <c r="J62" s="21"/>
      <c r="K62" s="21"/>
      <c r="L62" s="21"/>
      <c r="M62" s="21"/>
      <c r="N62" s="21"/>
      <c r="U62" s="20" t="s">
        <v>122</v>
      </c>
      <c r="V62" s="110">
        <v>5788</v>
      </c>
      <c r="W62" s="110">
        <v>1533</v>
      </c>
      <c r="X62" s="110">
        <v>4438</v>
      </c>
      <c r="Y62" s="110">
        <v>1497</v>
      </c>
      <c r="Z62" s="110"/>
    </row>
    <row r="63" spans="1:26" x14ac:dyDescent="0.2">
      <c r="A63" s="21"/>
      <c r="B63" s="21"/>
      <c r="C63" s="21"/>
      <c r="D63" s="21"/>
      <c r="E63" s="21"/>
      <c r="F63" s="21"/>
      <c r="G63" s="21"/>
      <c r="H63" s="21"/>
      <c r="I63" s="21"/>
      <c r="J63" s="21"/>
      <c r="K63" s="21"/>
      <c r="L63" s="21"/>
      <c r="M63" s="21"/>
      <c r="N63" s="21"/>
      <c r="U63" s="20" t="s">
        <v>123</v>
      </c>
      <c r="V63" s="110">
        <v>1462</v>
      </c>
      <c r="W63" s="110">
        <v>301</v>
      </c>
      <c r="X63" s="110">
        <v>1137</v>
      </c>
      <c r="Y63" s="110">
        <v>248</v>
      </c>
      <c r="Z63" s="110"/>
    </row>
    <row r="64" spans="1:26" x14ac:dyDescent="0.2">
      <c r="A64" s="21"/>
      <c r="B64" s="21"/>
      <c r="C64" s="21"/>
      <c r="D64" s="21"/>
      <c r="E64" s="21"/>
      <c r="F64" s="21"/>
      <c r="G64" s="21"/>
      <c r="H64" s="21"/>
      <c r="I64" s="21"/>
      <c r="J64" s="21"/>
      <c r="K64" s="21"/>
      <c r="L64" s="21"/>
      <c r="M64" s="21"/>
      <c r="N64" s="21"/>
      <c r="V64" s="110"/>
      <c r="W64" s="110"/>
      <c r="X64" s="110"/>
      <c r="Y64" s="110"/>
      <c r="Z64" s="110"/>
    </row>
    <row r="65" spans="1:26" x14ac:dyDescent="0.2">
      <c r="A65" s="21"/>
      <c r="B65" s="21"/>
      <c r="C65" s="21"/>
      <c r="D65" s="21"/>
      <c r="E65" s="21"/>
      <c r="F65" s="21"/>
      <c r="G65" s="21"/>
      <c r="H65" s="21"/>
      <c r="I65" s="21"/>
      <c r="J65" s="21"/>
      <c r="K65" s="21"/>
      <c r="L65" s="21"/>
      <c r="M65" s="21"/>
      <c r="N65" s="21"/>
      <c r="T65" s="20" t="s">
        <v>138</v>
      </c>
      <c r="V65" s="110" t="s">
        <v>132</v>
      </c>
      <c r="W65" s="110" t="s">
        <v>134</v>
      </c>
      <c r="X65" s="110" t="s">
        <v>139</v>
      </c>
      <c r="Y65" s="110"/>
      <c r="Z65" s="110"/>
    </row>
    <row r="66" spans="1:26" x14ac:dyDescent="0.2">
      <c r="A66" s="21"/>
      <c r="B66" s="21"/>
      <c r="C66" s="21"/>
      <c r="D66" s="21"/>
      <c r="E66" s="21"/>
      <c r="F66" s="21"/>
      <c r="G66" s="21"/>
      <c r="H66" s="21"/>
      <c r="I66" s="21"/>
      <c r="J66" s="21"/>
      <c r="K66" s="21"/>
      <c r="L66" s="21"/>
      <c r="M66" s="21"/>
      <c r="N66" s="21"/>
      <c r="U66" s="20" t="s">
        <v>121</v>
      </c>
      <c r="V66" s="110" t="s">
        <v>130</v>
      </c>
      <c r="W66" s="110" t="s">
        <v>130</v>
      </c>
      <c r="X66" s="110" t="s">
        <v>130</v>
      </c>
      <c r="Y66" s="110"/>
      <c r="Z66" s="110"/>
    </row>
    <row r="67" spans="1:26" x14ac:dyDescent="0.2">
      <c r="A67" s="21"/>
      <c r="B67" s="21"/>
      <c r="C67" s="21"/>
      <c r="D67" s="21"/>
      <c r="E67" s="21"/>
      <c r="F67" s="21"/>
      <c r="G67" s="21"/>
      <c r="H67" s="21"/>
      <c r="I67" s="21"/>
      <c r="J67" s="21"/>
      <c r="K67" s="21"/>
      <c r="L67" s="21"/>
      <c r="M67" s="21"/>
      <c r="N67" s="21"/>
      <c r="U67" s="20" t="s">
        <v>122</v>
      </c>
      <c r="V67" s="110">
        <v>1760</v>
      </c>
      <c r="W67" s="110">
        <v>1055</v>
      </c>
      <c r="X67" s="110">
        <v>3411</v>
      </c>
      <c r="Y67" s="110"/>
      <c r="Z67" s="110"/>
    </row>
    <row r="68" spans="1:26" x14ac:dyDescent="0.2">
      <c r="A68" s="21"/>
      <c r="B68" s="21"/>
      <c r="C68" s="21"/>
      <c r="D68" s="21"/>
      <c r="E68" s="21"/>
      <c r="F68" s="21"/>
      <c r="G68" s="21"/>
      <c r="H68" s="21"/>
      <c r="I68" s="21"/>
      <c r="J68" s="21"/>
      <c r="K68" s="21"/>
      <c r="L68" s="21"/>
      <c r="M68" s="21"/>
      <c r="N68" s="21"/>
      <c r="U68" s="20" t="s">
        <v>123</v>
      </c>
      <c r="V68" s="110">
        <v>294</v>
      </c>
      <c r="W68" s="110">
        <v>211</v>
      </c>
      <c r="X68" s="110">
        <v>1000</v>
      </c>
      <c r="Y68" s="110"/>
      <c r="Z68" s="110"/>
    </row>
    <row r="69" spans="1:26" x14ac:dyDescent="0.2">
      <c r="A69" s="21"/>
      <c r="B69" s="21"/>
      <c r="C69" s="21"/>
      <c r="D69" s="21"/>
      <c r="E69" s="21"/>
      <c r="F69" s="21"/>
      <c r="G69" s="21"/>
      <c r="H69" s="21"/>
      <c r="I69" s="21"/>
      <c r="J69" s="21"/>
      <c r="K69" s="21"/>
      <c r="L69" s="21"/>
      <c r="M69" s="21"/>
      <c r="N69" s="21"/>
      <c r="U69" s="20" t="s">
        <v>124</v>
      </c>
      <c r="V69" s="20" t="s">
        <v>140</v>
      </c>
    </row>
    <row r="70" spans="1:26" x14ac:dyDescent="0.2">
      <c r="A70" s="21"/>
      <c r="B70" s="21"/>
      <c r="C70" s="21"/>
      <c r="D70" s="21"/>
      <c r="E70" s="21"/>
      <c r="F70" s="21"/>
      <c r="G70" s="21"/>
      <c r="H70" s="21"/>
      <c r="I70" s="21"/>
      <c r="J70" s="21"/>
      <c r="K70" s="21"/>
      <c r="L70" s="21"/>
      <c r="M70" s="21"/>
      <c r="N70" s="21"/>
      <c r="T70" s="20" t="s">
        <v>141</v>
      </c>
      <c r="U70" s="20" t="s">
        <v>142</v>
      </c>
      <c r="V70" s="20" t="s">
        <v>143</v>
      </c>
    </row>
    <row r="71" spans="1:26" x14ac:dyDescent="0.2">
      <c r="A71" s="21"/>
      <c r="B71" s="21"/>
      <c r="C71" s="21"/>
      <c r="D71" s="21"/>
      <c r="E71" s="21"/>
      <c r="F71" s="21"/>
      <c r="G71" s="21"/>
      <c r="H71" s="21"/>
      <c r="I71" s="21"/>
      <c r="J71" s="21"/>
      <c r="K71" s="21"/>
      <c r="L71" s="21"/>
      <c r="M71" s="21"/>
      <c r="N71" s="21"/>
    </row>
    <row r="72" spans="1:26" x14ac:dyDescent="0.2">
      <c r="A72" s="21"/>
      <c r="B72" s="21"/>
      <c r="C72" s="21"/>
      <c r="D72" s="21"/>
      <c r="E72" s="21"/>
      <c r="F72" s="21"/>
      <c r="G72" s="21"/>
      <c r="H72" s="21"/>
      <c r="I72" s="21"/>
      <c r="J72" s="21"/>
      <c r="K72" s="21"/>
      <c r="L72" s="21"/>
      <c r="M72" s="21"/>
      <c r="N72" s="21"/>
      <c r="T72" s="20" t="s">
        <v>144</v>
      </c>
    </row>
    <row r="73" spans="1:26" x14ac:dyDescent="0.2">
      <c r="A73" s="21"/>
      <c r="B73" s="21"/>
      <c r="C73" s="21"/>
      <c r="D73" s="21"/>
      <c r="E73" s="21"/>
      <c r="F73" s="21"/>
      <c r="G73" s="21"/>
      <c r="H73" s="21"/>
      <c r="I73" s="21"/>
      <c r="J73" s="21"/>
      <c r="K73" s="21"/>
      <c r="L73" s="21"/>
      <c r="M73" s="21"/>
      <c r="N73" s="21"/>
    </row>
    <row r="74" spans="1:26" x14ac:dyDescent="0.2">
      <c r="A74" s="21"/>
      <c r="B74" s="21"/>
      <c r="C74" s="21"/>
      <c r="D74" s="21"/>
      <c r="E74" s="21"/>
      <c r="F74" s="21"/>
      <c r="G74" s="21"/>
      <c r="H74" s="21"/>
      <c r="I74" s="21"/>
      <c r="J74" s="21"/>
      <c r="K74" s="21"/>
      <c r="L74" s="21"/>
      <c r="M74" s="21"/>
      <c r="N74" s="21"/>
    </row>
    <row r="75" spans="1:26" x14ac:dyDescent="0.2">
      <c r="A75" s="21"/>
      <c r="B75" s="21"/>
      <c r="C75" s="21"/>
      <c r="D75" s="21"/>
      <c r="E75" s="21"/>
      <c r="F75" s="21"/>
      <c r="G75" s="21"/>
      <c r="H75" s="21"/>
      <c r="I75" s="21"/>
      <c r="J75" s="21"/>
      <c r="K75" s="21"/>
      <c r="L75" s="21"/>
      <c r="M75" s="21"/>
      <c r="N75" s="21"/>
    </row>
    <row r="76" spans="1:26" x14ac:dyDescent="0.2">
      <c r="A76" s="21"/>
      <c r="B76" s="21"/>
      <c r="C76" s="21"/>
      <c r="D76" s="21"/>
      <c r="E76" s="21"/>
      <c r="F76" s="21"/>
      <c r="G76" s="21"/>
      <c r="H76" s="21"/>
      <c r="I76" s="21"/>
      <c r="J76" s="21"/>
      <c r="K76" s="21"/>
      <c r="L76" s="21"/>
      <c r="M76" s="21"/>
      <c r="N76" s="21"/>
    </row>
    <row r="77" spans="1:26" x14ac:dyDescent="0.2">
      <c r="A77" s="21"/>
      <c r="B77" s="21"/>
      <c r="C77" s="21"/>
      <c r="D77" s="21"/>
      <c r="E77" s="21"/>
      <c r="F77" s="21"/>
      <c r="G77" s="21"/>
      <c r="H77" s="21"/>
      <c r="I77" s="21"/>
      <c r="J77" s="21"/>
      <c r="K77" s="21"/>
      <c r="L77" s="21"/>
      <c r="M77" s="21"/>
      <c r="N77" s="21"/>
    </row>
    <row r="78" spans="1:26" x14ac:dyDescent="0.2">
      <c r="A78" s="21"/>
      <c r="B78" s="21"/>
      <c r="C78" s="21"/>
      <c r="D78" s="21"/>
      <c r="E78" s="21"/>
      <c r="F78" s="21"/>
      <c r="G78" s="21"/>
      <c r="H78" s="21"/>
      <c r="I78" s="21"/>
      <c r="J78" s="21"/>
      <c r="K78" s="21"/>
      <c r="L78" s="21"/>
      <c r="M78" s="21"/>
      <c r="N78" s="21"/>
    </row>
    <row r="79" spans="1:26" x14ac:dyDescent="0.2">
      <c r="A79" s="21"/>
      <c r="B79" s="21"/>
      <c r="C79" s="21"/>
      <c r="D79" s="21"/>
      <c r="E79" s="21"/>
      <c r="F79" s="21"/>
      <c r="G79" s="21"/>
      <c r="H79" s="21"/>
      <c r="I79" s="21"/>
      <c r="J79" s="21"/>
      <c r="K79" s="21"/>
      <c r="L79" s="21"/>
      <c r="M79" s="21"/>
      <c r="N79" s="21"/>
    </row>
    <row r="80" spans="1:26" x14ac:dyDescent="0.2">
      <c r="A80" s="21"/>
      <c r="B80" s="21"/>
      <c r="C80" s="21"/>
      <c r="D80" s="21"/>
      <c r="E80" s="21"/>
      <c r="F80" s="21"/>
      <c r="G80" s="21"/>
      <c r="H80" s="21"/>
      <c r="I80" s="21"/>
      <c r="J80" s="21"/>
      <c r="K80" s="21"/>
      <c r="L80" s="21"/>
      <c r="M80" s="21"/>
      <c r="N80" s="21"/>
    </row>
    <row r="81" spans="1:14" x14ac:dyDescent="0.2">
      <c r="A81" s="21"/>
      <c r="B81" s="21"/>
      <c r="C81" s="21"/>
      <c r="D81" s="21"/>
      <c r="E81" s="21"/>
      <c r="F81" s="21"/>
      <c r="G81" s="21"/>
      <c r="H81" s="21"/>
      <c r="I81" s="21"/>
      <c r="J81" s="21"/>
      <c r="K81" s="21"/>
      <c r="L81" s="21"/>
      <c r="M81" s="21"/>
      <c r="N81" s="21"/>
    </row>
    <row r="82" spans="1:14" x14ac:dyDescent="0.2">
      <c r="A82" s="21"/>
      <c r="B82" s="21"/>
      <c r="C82" s="21"/>
      <c r="D82" s="21"/>
      <c r="E82" s="21"/>
      <c r="F82" s="21"/>
      <c r="G82" s="21"/>
      <c r="H82" s="21"/>
      <c r="I82" s="21"/>
      <c r="J82" s="21"/>
      <c r="K82" s="21"/>
      <c r="L82" s="21"/>
      <c r="M82" s="21"/>
      <c r="N82" s="21"/>
    </row>
    <row r="83" spans="1:14" x14ac:dyDescent="0.2">
      <c r="A83" s="21"/>
      <c r="B83" s="21"/>
      <c r="C83" s="21"/>
      <c r="D83" s="21"/>
      <c r="E83" s="21"/>
      <c r="F83" s="21"/>
      <c r="G83" s="21"/>
      <c r="H83" s="21"/>
      <c r="I83" s="21"/>
      <c r="J83" s="21"/>
      <c r="K83" s="21"/>
      <c r="L83" s="21"/>
      <c r="M83" s="21"/>
      <c r="N83" s="21"/>
    </row>
    <row r="84" spans="1:14" x14ac:dyDescent="0.2">
      <c r="A84" s="21"/>
      <c r="B84" s="21"/>
      <c r="C84" s="21"/>
      <c r="D84" s="21"/>
      <c r="E84" s="21"/>
      <c r="F84" s="21"/>
      <c r="G84" s="21"/>
      <c r="H84" s="21"/>
      <c r="I84" s="21"/>
      <c r="J84" s="21"/>
      <c r="K84" s="21"/>
      <c r="L84" s="21"/>
      <c r="M84" s="21"/>
      <c r="N84" s="21"/>
    </row>
    <row r="85" spans="1:14" x14ac:dyDescent="0.2">
      <c r="A85" s="21"/>
      <c r="B85" s="21"/>
      <c r="C85" s="21"/>
      <c r="D85" s="21"/>
      <c r="E85" s="21"/>
      <c r="F85" s="21"/>
      <c r="G85" s="21"/>
      <c r="H85" s="21"/>
      <c r="I85" s="21"/>
      <c r="J85" s="21"/>
      <c r="K85" s="21"/>
      <c r="L85" s="21"/>
      <c r="M85" s="21"/>
      <c r="N85" s="21"/>
    </row>
    <row r="86" spans="1:14" x14ac:dyDescent="0.2">
      <c r="A86" s="21"/>
      <c r="B86" s="21"/>
      <c r="C86" s="21"/>
      <c r="D86" s="21"/>
      <c r="E86" s="21"/>
      <c r="F86" s="21"/>
      <c r="G86" s="21"/>
      <c r="H86" s="21"/>
      <c r="I86" s="21"/>
      <c r="J86" s="21"/>
      <c r="K86" s="21"/>
      <c r="L86" s="21"/>
      <c r="M86" s="21"/>
      <c r="N86" s="21"/>
    </row>
    <row r="87" spans="1:14" x14ac:dyDescent="0.2">
      <c r="A87" s="21"/>
      <c r="B87" s="21"/>
      <c r="C87" s="21"/>
      <c r="D87" s="21"/>
      <c r="E87" s="21"/>
      <c r="F87" s="21"/>
      <c r="G87" s="21"/>
      <c r="H87" s="21"/>
      <c r="I87" s="21"/>
      <c r="J87" s="21"/>
      <c r="K87" s="21"/>
      <c r="L87" s="21"/>
      <c r="M87" s="21"/>
      <c r="N87" s="21"/>
    </row>
    <row r="88" spans="1:14" x14ac:dyDescent="0.2">
      <c r="A88" s="21"/>
      <c r="B88" s="21"/>
      <c r="C88" s="21"/>
      <c r="D88" s="21"/>
      <c r="E88" s="21"/>
      <c r="F88" s="21"/>
      <c r="G88" s="21"/>
      <c r="H88" s="21"/>
      <c r="I88" s="21"/>
      <c r="J88" s="21"/>
      <c r="K88" s="21"/>
      <c r="L88" s="21"/>
      <c r="M88" s="21"/>
      <c r="N88" s="21"/>
    </row>
    <row r="89" spans="1:14" x14ac:dyDescent="0.2">
      <c r="A89" s="21"/>
      <c r="B89" s="21"/>
      <c r="C89" s="21"/>
      <c r="D89" s="21"/>
      <c r="E89" s="21"/>
      <c r="F89" s="21"/>
      <c r="G89" s="21"/>
      <c r="H89" s="21"/>
      <c r="I89" s="21"/>
      <c r="J89" s="21"/>
      <c r="K89" s="21"/>
      <c r="L89" s="21"/>
      <c r="M89" s="21"/>
      <c r="N89" s="21"/>
    </row>
    <row r="90" spans="1:14" x14ac:dyDescent="0.2">
      <c r="A90" s="21"/>
      <c r="B90" s="21"/>
      <c r="C90" s="21"/>
      <c r="D90" s="21"/>
      <c r="E90" s="21"/>
      <c r="F90" s="21"/>
      <c r="G90" s="21"/>
      <c r="H90" s="21"/>
      <c r="I90" s="21"/>
      <c r="J90" s="21"/>
      <c r="K90" s="21"/>
      <c r="L90" s="21"/>
      <c r="M90" s="21"/>
      <c r="N90" s="21"/>
    </row>
    <row r="91" spans="1:14" x14ac:dyDescent="0.2">
      <c r="A91" s="21"/>
      <c r="B91" s="21"/>
      <c r="C91" s="21"/>
      <c r="D91" s="21"/>
      <c r="E91" s="21"/>
      <c r="F91" s="21"/>
      <c r="G91" s="21"/>
      <c r="H91" s="21"/>
      <c r="I91" s="21"/>
      <c r="J91" s="21"/>
      <c r="K91" s="21"/>
      <c r="L91" s="21"/>
      <c r="M91" s="21"/>
      <c r="N91" s="21"/>
    </row>
    <row r="92" spans="1:14" x14ac:dyDescent="0.2">
      <c r="A92" s="21"/>
      <c r="B92" s="21"/>
      <c r="C92" s="21"/>
      <c r="D92" s="21"/>
      <c r="E92" s="21"/>
      <c r="F92" s="21"/>
      <c r="G92" s="21"/>
      <c r="H92" s="21"/>
      <c r="I92" s="21"/>
      <c r="J92" s="21"/>
      <c r="K92" s="21"/>
      <c r="L92" s="21"/>
      <c r="M92" s="21"/>
      <c r="N92" s="21"/>
    </row>
    <row r="93" spans="1:14" x14ac:dyDescent="0.2">
      <c r="A93" s="21"/>
      <c r="B93" s="21"/>
      <c r="C93" s="21"/>
      <c r="D93" s="21"/>
      <c r="E93" s="21"/>
      <c r="F93" s="21"/>
      <c r="G93" s="21"/>
      <c r="H93" s="21"/>
      <c r="I93" s="21"/>
      <c r="J93" s="21"/>
      <c r="K93" s="21"/>
      <c r="L93" s="21"/>
      <c r="M93" s="21"/>
      <c r="N93" s="21"/>
    </row>
    <row r="94" spans="1:14" x14ac:dyDescent="0.2">
      <c r="A94" s="21"/>
      <c r="B94" s="21"/>
      <c r="C94" s="21"/>
      <c r="D94" s="21"/>
      <c r="E94" s="21"/>
      <c r="F94" s="21"/>
      <c r="G94" s="21"/>
      <c r="H94" s="21"/>
      <c r="I94" s="21"/>
      <c r="J94" s="21"/>
      <c r="K94" s="21"/>
      <c r="L94" s="21"/>
      <c r="M94" s="21"/>
      <c r="N94" s="21"/>
    </row>
    <row r="95" spans="1:14" x14ac:dyDescent="0.2">
      <c r="A95" s="21"/>
      <c r="B95" s="21"/>
      <c r="C95" s="21"/>
      <c r="D95" s="21"/>
      <c r="E95" s="21"/>
      <c r="F95" s="21"/>
      <c r="G95" s="21"/>
      <c r="H95" s="21"/>
      <c r="I95" s="21"/>
      <c r="J95" s="21"/>
      <c r="K95" s="21"/>
      <c r="L95" s="21"/>
      <c r="M95" s="21"/>
      <c r="N95" s="21"/>
    </row>
    <row r="96" spans="1:14" x14ac:dyDescent="0.2">
      <c r="A96" s="21"/>
      <c r="B96" s="21"/>
      <c r="C96" s="21"/>
      <c r="D96" s="21"/>
      <c r="E96" s="21"/>
      <c r="F96" s="21"/>
      <c r="G96" s="21"/>
      <c r="H96" s="21"/>
      <c r="I96" s="21"/>
      <c r="J96" s="21"/>
      <c r="K96" s="21"/>
      <c r="L96" s="21"/>
      <c r="M96" s="21"/>
      <c r="N96" s="21"/>
    </row>
    <row r="97" spans="1:14" x14ac:dyDescent="0.2">
      <c r="A97" s="21"/>
      <c r="B97" s="21"/>
      <c r="C97" s="21"/>
      <c r="D97" s="21"/>
      <c r="E97" s="21"/>
      <c r="F97" s="21"/>
      <c r="G97" s="21"/>
      <c r="H97" s="21"/>
      <c r="I97" s="21"/>
      <c r="J97" s="21"/>
      <c r="K97" s="21"/>
      <c r="L97" s="21"/>
      <c r="M97" s="21"/>
      <c r="N97" s="21"/>
    </row>
    <row r="98" spans="1:14" x14ac:dyDescent="0.2">
      <c r="A98" s="21"/>
      <c r="B98" s="21"/>
      <c r="C98" s="21"/>
      <c r="D98" s="21"/>
      <c r="E98" s="21"/>
      <c r="F98" s="21"/>
      <c r="G98" s="21"/>
      <c r="H98" s="21"/>
      <c r="I98" s="21"/>
      <c r="J98" s="21"/>
      <c r="K98" s="21"/>
      <c r="L98" s="21"/>
      <c r="M98" s="21"/>
      <c r="N98" s="21"/>
    </row>
    <row r="99" spans="1:14" x14ac:dyDescent="0.2">
      <c r="A99" s="21"/>
      <c r="B99" s="21"/>
      <c r="C99" s="21"/>
      <c r="D99" s="21"/>
      <c r="E99" s="21"/>
      <c r="F99" s="21"/>
      <c r="G99" s="21"/>
      <c r="H99" s="21"/>
      <c r="I99" s="21"/>
      <c r="J99" s="21"/>
      <c r="K99" s="21"/>
      <c r="L99" s="21"/>
      <c r="M99" s="21"/>
      <c r="N99" s="21"/>
    </row>
    <row r="100" spans="1:14" x14ac:dyDescent="0.2">
      <c r="A100" s="21"/>
      <c r="B100" s="21"/>
      <c r="C100" s="21"/>
      <c r="D100" s="21"/>
      <c r="E100" s="21"/>
      <c r="F100" s="21"/>
      <c r="G100" s="21"/>
      <c r="H100" s="21"/>
      <c r="I100" s="21"/>
      <c r="J100" s="21"/>
      <c r="K100" s="21"/>
      <c r="L100" s="21"/>
      <c r="M100" s="21"/>
      <c r="N100" s="21"/>
    </row>
    <row r="101" spans="1:14" x14ac:dyDescent="0.2">
      <c r="A101" s="21"/>
      <c r="B101" s="21"/>
      <c r="C101" s="21"/>
      <c r="D101" s="21"/>
      <c r="E101" s="21"/>
      <c r="F101" s="21"/>
      <c r="G101" s="21"/>
      <c r="H101" s="21"/>
      <c r="I101" s="21"/>
      <c r="J101" s="21"/>
      <c r="K101" s="21"/>
      <c r="L101" s="21"/>
      <c r="M101" s="21"/>
      <c r="N101" s="21"/>
    </row>
    <row r="102" spans="1:14" x14ac:dyDescent="0.2">
      <c r="A102" s="21"/>
      <c r="B102" s="21"/>
      <c r="C102" s="21"/>
      <c r="D102" s="21"/>
      <c r="E102" s="21"/>
      <c r="F102" s="21"/>
      <c r="G102" s="21"/>
      <c r="H102" s="21"/>
      <c r="I102" s="21"/>
      <c r="J102" s="21"/>
      <c r="K102" s="21"/>
      <c r="L102" s="21"/>
      <c r="M102" s="21"/>
      <c r="N102" s="21"/>
    </row>
    <row r="103" spans="1:14" x14ac:dyDescent="0.2">
      <c r="A103" s="21"/>
      <c r="B103" s="21"/>
      <c r="C103" s="21"/>
      <c r="D103" s="21"/>
      <c r="E103" s="21"/>
      <c r="F103" s="21"/>
      <c r="G103" s="21"/>
      <c r="H103" s="21"/>
      <c r="I103" s="21"/>
      <c r="J103" s="21"/>
      <c r="K103" s="21"/>
      <c r="L103" s="21"/>
      <c r="M103" s="21"/>
      <c r="N103" s="21"/>
    </row>
  </sheetData>
  <sheetProtection algorithmName="SHA-512" hashValue="q0GApPgAjBrD954br9ZqVSzgQFKvTilfn7po8hYRm8/rxC27dPHZ2Ka4C61CbD8b9YA67qdmjicpYp31n6sa+g==" saltValue="2oB27GI5HVQVPTud/d0MPQ==" spinCount="100000" sheet="1" objects="1" scenarios="1"/>
  <mergeCells count="5">
    <mergeCell ref="B3:M5"/>
    <mergeCell ref="B9:D10"/>
    <mergeCell ref="F9:F10"/>
    <mergeCell ref="I9:K10"/>
    <mergeCell ref="M9:M10"/>
  </mergeCells>
  <printOptions gridLines="1"/>
  <pageMargins left="0.75" right="0.75" top="1" bottom="1" header="0.5" footer="0.5"/>
  <pageSetup scale="91"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F590E38BA88A341A77346E9093137D6" ma:contentTypeVersion="5" ma:contentTypeDescription="Create a new document." ma:contentTypeScope="" ma:versionID="0576f738af7c221934faeea39dfce578">
  <xsd:schema xmlns:xsd="http://www.w3.org/2001/XMLSchema" xmlns:xs="http://www.w3.org/2001/XMLSchema" xmlns:p="http://schemas.microsoft.com/office/2006/metadata/properties" xmlns:ns2="7f000ab9-6d3a-4dcc-9dce-52095c2d84c5" xmlns:ns3="5d610ecf-d86f-4bec-92bc-047c515232c3" targetNamespace="http://schemas.microsoft.com/office/2006/metadata/properties" ma:root="true" ma:fieldsID="f1552310b3a22f256ba9f39710c62479" ns2:_="" ns3:_="">
    <xsd:import namespace="7f000ab9-6d3a-4dcc-9dce-52095c2d84c5"/>
    <xsd:import namespace="5d610ecf-d86f-4bec-92bc-047c515232c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000ab9-6d3a-4dcc-9dce-52095c2d84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610ecf-d86f-4bec-92bc-047c515232c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63AD64-A597-4CF5-94BB-F36EA09EDFC2}">
  <ds:schemaRefs>
    <ds:schemaRef ds:uri="http://schemas.microsoft.com/sharepoint/v3/contenttype/forms"/>
  </ds:schemaRefs>
</ds:datastoreItem>
</file>

<file path=customXml/itemProps2.xml><?xml version="1.0" encoding="utf-8"?>
<ds:datastoreItem xmlns:ds="http://schemas.openxmlformats.org/officeDocument/2006/customXml" ds:itemID="{2D2FBB09-A197-4CCE-A6DA-ED56E509E3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000ab9-6d3a-4dcc-9dce-52095c2d84c5"/>
    <ds:schemaRef ds:uri="5d610ecf-d86f-4bec-92bc-047c515232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2B0B09-7F13-4359-8ED5-D1EB1C8052DA}">
  <ds:schemaRefs>
    <ds:schemaRef ds:uri="http://purl.org/dc/elements/1.1/"/>
    <ds:schemaRef ds:uri="http://schemas.microsoft.com/office/2006/metadata/properties"/>
    <ds:schemaRef ds:uri="5d610ecf-d86f-4bec-92bc-047c515232c3"/>
    <ds:schemaRef ds:uri="http://schemas.microsoft.com/office/2006/documentManagement/types"/>
    <ds:schemaRef ds:uri="http://purl.org/dc/terms/"/>
    <ds:schemaRef ds:uri="http://schemas.openxmlformats.org/package/2006/metadata/core-properties"/>
    <ds:schemaRef ds:uri="http://purl.org/dc/dcmitype/"/>
    <ds:schemaRef ds:uri="7f000ab9-6d3a-4dcc-9dce-52095c2d84c5"/>
    <ds:schemaRef ds:uri="http://schemas.microsoft.com/office/infopath/2007/PartnerControls"/>
    <ds:schemaRef ds:uri="http://www.w3.org/XML/1998/namespace"/>
  </ds:schemaRefs>
</ds:datastoreItem>
</file>

<file path=docMetadata/LabelInfo.xml><?xml version="1.0" encoding="utf-8"?>
<clbl:labelList xmlns:clbl="http://schemas.microsoft.com/office/2020/mipLabelMetadata">
  <clbl:label id="{a1681294-4857-4624-8d04-edaddb44ee26}" enabled="0" method="" siteId="{a1681294-4857-4624-8d04-edaddb44ee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KDCV</vt:lpstr>
      <vt:lpstr>Kitchen Demand Control Vent</vt:lpstr>
      <vt:lpstr>KDCV__kWh</vt:lpstr>
      <vt:lpstr>KDCV_BEF</vt:lpstr>
      <vt:lpstr>KDCV_Inc</vt:lpstr>
      <vt:lpstr>KDCV_kW_at_Meter</vt:lpstr>
      <vt:lpstr>KDCV_kw_savings_per_cfm</vt:lpstr>
      <vt:lpstr>KDCV_SkW</vt:lpstr>
      <vt:lpstr>KDCV_WkW</vt:lpstr>
      <vt:lpstr>Kitchen_Exh_CFM_New</vt:lpstr>
      <vt:lpstr>KDCV!Print_Area</vt:lpstr>
      <vt:lpstr>'Kitchen Demand Control Vent'!Print_Area</vt:lpstr>
    </vt:vector>
  </TitlesOfParts>
  <Manager/>
  <Company>NexteraEnergy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Gans, Oscar</dc:creator>
  <cp:keywords/>
  <dc:description/>
  <cp:lastModifiedBy>Jones, Joseph</cp:lastModifiedBy>
  <cp:revision/>
  <dcterms:created xsi:type="dcterms:W3CDTF">2021-11-22T14:50:48Z</dcterms:created>
  <dcterms:modified xsi:type="dcterms:W3CDTF">2023-10-26T20:44:25Z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0x010100BF590E38BA88A341A77346E9093137D6</vt:lpwstr>
  </property>
</Properties>
</file>